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9420" windowHeight="4440" activeTab="0"/>
  </bookViews>
  <sheets>
    <sheet name="Sheet1" sheetId="1" r:id="rId1"/>
    <sheet name="IS info" sheetId="2" r:id="rId2"/>
  </sheets>
  <definedNames>
    <definedName name="_xlnm.Print_Area" localSheetId="1">'IS info'!$A$1:$I$37</definedName>
    <definedName name="_xlnm.Print_Area" localSheetId="0">'Sheet1'!$A$1:$O$78</definedName>
  </definedNames>
  <calcPr fullCalcOnLoad="1"/>
</workbook>
</file>

<file path=xl/sharedStrings.xml><?xml version="1.0" encoding="utf-8"?>
<sst xmlns="http://schemas.openxmlformats.org/spreadsheetml/2006/main" count="177" uniqueCount="119">
  <si>
    <t>Total Income</t>
  </si>
  <si>
    <t>ITEM</t>
  </si>
  <si>
    <t/>
  </si>
  <si>
    <t>Travel - local</t>
  </si>
  <si>
    <t>Office Rent/Elect</t>
  </si>
  <si>
    <t>Insurance</t>
  </si>
  <si>
    <t>Postage</t>
  </si>
  <si>
    <t>Bank Charges</t>
  </si>
  <si>
    <t>Photocopies</t>
  </si>
  <si>
    <t>Sundry</t>
  </si>
  <si>
    <t>Legal Fees</t>
  </si>
  <si>
    <t>CILTSA</t>
  </si>
  <si>
    <t>Administration Fee</t>
  </si>
  <si>
    <t>Income</t>
  </si>
  <si>
    <t>Expenditure</t>
  </si>
  <si>
    <t>Total Expenditure</t>
  </si>
  <si>
    <t>Total Cumulative Expenditure</t>
  </si>
  <si>
    <t>Capitation Fee</t>
  </si>
  <si>
    <t>Notes</t>
  </si>
  <si>
    <t>CumulativeTotal Income</t>
  </si>
  <si>
    <t>Public Relations / Marketing</t>
  </si>
  <si>
    <t>Stationery</t>
  </si>
  <si>
    <t>Interest</t>
  </si>
  <si>
    <t>CILT Fee for processing Chartered Applications</t>
  </si>
  <si>
    <t>Total</t>
  </si>
  <si>
    <t>Jun</t>
  </si>
  <si>
    <t xml:space="preserve"> </t>
  </si>
  <si>
    <t>Telephone and Fax Costs</t>
  </si>
  <si>
    <t>Surplus (Deficit)</t>
  </si>
  <si>
    <t xml:space="preserve">Cumulative Total Surplus (Deficit) </t>
  </si>
  <si>
    <t>May</t>
  </si>
  <si>
    <t>Sponsorships and Registration Fees for events</t>
  </si>
  <si>
    <t>Oct</t>
  </si>
  <si>
    <t>April</t>
  </si>
  <si>
    <t>March</t>
  </si>
  <si>
    <t>Jan</t>
  </si>
  <si>
    <t>Feb</t>
  </si>
  <si>
    <t>Nov</t>
  </si>
  <si>
    <t>Dec</t>
  </si>
  <si>
    <t>Members Meetings</t>
  </si>
  <si>
    <t>Bank Balance (Savings and Notice Deposit)</t>
  </si>
  <si>
    <t>Membership Subscription Fees</t>
  </si>
  <si>
    <t>Entrance Fees</t>
  </si>
  <si>
    <t>2 chartered Members a month</t>
  </si>
  <si>
    <t>Sponsorship web site and members' meetings</t>
  </si>
  <si>
    <t>2 members a month</t>
  </si>
  <si>
    <t>CASH FLOW PROJECTION:  February 2005 to June 2005</t>
  </si>
  <si>
    <t>INCOME</t>
  </si>
  <si>
    <t>EXPENDITURE</t>
  </si>
  <si>
    <t>Administration</t>
  </si>
  <si>
    <t xml:space="preserve">Council Meeting Expenses </t>
  </si>
  <si>
    <t xml:space="preserve">Telephone/Fax </t>
  </si>
  <si>
    <t>CILT International</t>
  </si>
  <si>
    <t>Capitation Fees</t>
  </si>
  <si>
    <t>Professional Development</t>
  </si>
  <si>
    <t>Membership</t>
  </si>
  <si>
    <t>Public Relations / Marketing / Events</t>
  </si>
  <si>
    <t>Mar</t>
  </si>
  <si>
    <t>Apr</t>
  </si>
  <si>
    <t>Cumulative Surplus (Deficit)</t>
  </si>
  <si>
    <t>Bank Balance</t>
  </si>
  <si>
    <t>Aug</t>
  </si>
  <si>
    <t>Sep</t>
  </si>
  <si>
    <t>Regions</t>
  </si>
  <si>
    <t>Kwazulu-Natal</t>
  </si>
  <si>
    <t>Eastern Cape</t>
  </si>
  <si>
    <t>Western Cape</t>
  </si>
  <si>
    <t>Website Hosting</t>
  </si>
  <si>
    <t>CILTSA Eastern Cape</t>
  </si>
  <si>
    <t>CILTSA Gauteng</t>
  </si>
  <si>
    <t>CILTSA Kwazulu-Natal</t>
  </si>
  <si>
    <t>CILTSA Western Cape</t>
  </si>
  <si>
    <t>Promotional Items (banners etc)</t>
  </si>
  <si>
    <t>Printing (brochures etc)</t>
  </si>
  <si>
    <t>CILTSA Road Show</t>
  </si>
  <si>
    <t>R38 per member</t>
  </si>
  <si>
    <t>Total Cumulative Income</t>
  </si>
  <si>
    <t>Exhibitions and Events</t>
  </si>
  <si>
    <t>Gauteng</t>
  </si>
  <si>
    <t>Jul</t>
  </si>
  <si>
    <t>CILT International Council meeting</t>
  </si>
  <si>
    <t>Based on 18 month cash flow prior to this</t>
  </si>
  <si>
    <t>Internet Usage</t>
  </si>
  <si>
    <t>Website</t>
  </si>
  <si>
    <t>CILTSA Events</t>
  </si>
  <si>
    <t>Newsletter Design and Print</t>
  </si>
  <si>
    <t>Membership - individuals</t>
  </si>
  <si>
    <t>CILT Africa Forum meeting</t>
  </si>
  <si>
    <t>For Commerce Edge, Harley  Reed, IMM, UJ, Open Learning Group - 5 training providers</t>
  </si>
  <si>
    <t>Quotation from Charles Dey</t>
  </si>
  <si>
    <t>2 new Chartered Members a month</t>
  </si>
  <si>
    <t>Entrance Fees - invididual members (Chartered)</t>
  </si>
  <si>
    <t>Administration and Marketing Fee for Prof Dev</t>
  </si>
  <si>
    <t>Travel and Accommodation  - CILTSA endorsed events</t>
  </si>
  <si>
    <t>Admin Fee for new Members through training providers</t>
  </si>
  <si>
    <t>Entrance Fees - Organisational Members</t>
  </si>
  <si>
    <t>Executive Director</t>
  </si>
  <si>
    <t>Student Membership - Commerce Edge</t>
  </si>
  <si>
    <t>Student Membership - Harley Reed</t>
  </si>
  <si>
    <t>Student Membership - SA Business and Maritime School</t>
  </si>
  <si>
    <t>2018</t>
  </si>
  <si>
    <t>2017:  =  110. 2018:  =  140.  2019:  =  160</t>
  </si>
  <si>
    <t>Training Provider Support Fee</t>
  </si>
  <si>
    <t>Student Membership - IMM GSM</t>
  </si>
  <si>
    <t>Organisational Membership Fees - renewals</t>
  </si>
  <si>
    <t>Goal is to increase Coprorate Membership to 50.</t>
  </si>
  <si>
    <t>Subscription Fees - new Organisational Members</t>
  </si>
  <si>
    <t>Secretariat Administration Fee - 1 day a week</t>
  </si>
  <si>
    <t>2 new Chartered Members a month.</t>
  </si>
  <si>
    <t>Accreditation/ Moderation Expenses</t>
  </si>
  <si>
    <t>CILTSA Candidacy  Programme 2018/2019</t>
  </si>
  <si>
    <t>CILTSA Candidacy  Programme 2017/2018 - Surplus</t>
  </si>
  <si>
    <t>R8 680 due in 2019</t>
  </si>
  <si>
    <t xml:space="preserve">Student Excellence Awards </t>
  </si>
  <si>
    <t>Awards for the top students at our accredited providers and the Candidacy Programme What do we do with the University of Pretoria?</t>
  </si>
  <si>
    <t>Updated 12 March 2018</t>
  </si>
  <si>
    <t>6% increase in January 2018.</t>
  </si>
  <si>
    <t>Assumed that the Executive Director works 30 hours per month.</t>
  </si>
  <si>
    <t>Until CILTSA is in a financially more stable and solid position, we will not be able to participate in this forum. We are planning to do this when we have a more solid Financial Foundation.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</si>
</sst>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00000"/>
    <numFmt numFmtId="187" formatCode="\(###\)"/>
    <numFmt numFmtId="188" formatCode="&quot;R&quot;\ #,##0.00"/>
    <numFmt numFmtId="189" formatCode="&quot;R&quot;\ #,##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R&quot;#,##0.00"/>
    <numFmt numFmtId="195" formatCode="&quot;R&quot;#,##0"/>
  </numFmts>
  <fonts count="4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1" fillId="0" borderId="0" xfId="0" applyNumberFormat="1" applyFont="1" applyBorder="1" applyAlignment="1" quotePrefix="1">
      <alignment/>
    </xf>
    <xf numFmtId="1" fontId="1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 quotePrefix="1">
      <alignment/>
    </xf>
    <xf numFmtId="1" fontId="5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 quotePrefix="1">
      <alignment/>
    </xf>
    <xf numFmtId="1" fontId="0" fillId="0" borderId="0" xfId="0" applyNumberFormat="1" applyFont="1" applyBorder="1" applyAlignment="1" quotePrefix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18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176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 quotePrefix="1">
      <alignment/>
    </xf>
    <xf numFmtId="189" fontId="4" fillId="0" borderId="0" xfId="0" applyNumberFormat="1" applyFont="1" applyFill="1" applyAlignment="1">
      <alignment/>
    </xf>
    <xf numFmtId="18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wrapText="1"/>
    </xf>
    <xf numFmtId="189" fontId="6" fillId="0" borderId="0" xfId="0" applyNumberFormat="1" applyFont="1" applyFill="1" applyAlignment="1">
      <alignment/>
    </xf>
    <xf numFmtId="18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89" fontId="8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1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188" fontId="0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wrapText="1"/>
    </xf>
    <xf numFmtId="176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 quotePrefix="1">
      <alignment horizontal="right"/>
    </xf>
    <xf numFmtId="189" fontId="0" fillId="33" borderId="0" xfId="0" applyNumberFormat="1" applyFont="1" applyFill="1" applyAlignment="1">
      <alignment/>
    </xf>
    <xf numFmtId="189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1" fontId="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" fontId="7" fillId="0" borderId="0" xfId="0" applyNumberFormat="1" applyFont="1" applyFill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9" fillId="0" borderId="0" xfId="0" applyFont="1" applyFill="1" applyAlignment="1">
      <alignment wrapText="1"/>
    </xf>
    <xf numFmtId="1" fontId="7" fillId="0" borderId="0" xfId="0" applyNumberFormat="1" applyFont="1" applyFill="1" applyAlignment="1">
      <alignment/>
    </xf>
    <xf numFmtId="18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195" fontId="0" fillId="0" borderId="0" xfId="0" applyNumberFormat="1" applyFont="1" applyFill="1" applyAlignment="1">
      <alignment/>
    </xf>
    <xf numFmtId="195" fontId="4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 quotePrefix="1">
      <alignment wrapText="1"/>
    </xf>
    <xf numFmtId="0" fontId="0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Alignment="1">
      <alignment/>
    </xf>
    <xf numFmtId="188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4"/>
  <sheetViews>
    <sheetView tabSelected="1" zoomScalePageLayoutView="150" workbookViewId="0" topLeftCell="A1">
      <pane xSplit="1" ySplit="3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77" sqref="A77"/>
    </sheetView>
  </sheetViews>
  <sheetFormatPr defaultColWidth="9.140625" defaultRowHeight="12.75"/>
  <cols>
    <col min="1" max="1" width="39.140625" style="0" bestFit="1" customWidth="1"/>
    <col min="2" max="6" width="10.7109375" style="0" bestFit="1" customWidth="1"/>
    <col min="7" max="7" width="10.7109375" style="50" bestFit="1" customWidth="1"/>
    <col min="8" max="8" width="11.140625" style="0" bestFit="1" customWidth="1"/>
    <col min="9" max="9" width="11.140625" style="50" bestFit="1" customWidth="1"/>
    <col min="10" max="10" width="10.00390625" style="50" bestFit="1" customWidth="1"/>
    <col min="11" max="11" width="10.00390625" style="0" bestFit="1" customWidth="1"/>
    <col min="12" max="12" width="11.28125" style="50" bestFit="1" customWidth="1"/>
    <col min="13" max="13" width="11.28125" style="0" bestFit="1" customWidth="1"/>
    <col min="14" max="14" width="14.57421875" style="0" customWidth="1"/>
    <col min="15" max="15" width="25.421875" style="73" customWidth="1"/>
  </cols>
  <sheetData>
    <row r="1" spans="1:15" s="59" customFormat="1" ht="12.75">
      <c r="A1" s="39" t="s">
        <v>1</v>
      </c>
      <c r="B1" s="51" t="s">
        <v>35</v>
      </c>
      <c r="C1" s="51" t="s">
        <v>36</v>
      </c>
      <c r="D1" s="51" t="s">
        <v>57</v>
      </c>
      <c r="E1" s="51" t="s">
        <v>58</v>
      </c>
      <c r="F1" s="52" t="s">
        <v>30</v>
      </c>
      <c r="G1" s="52" t="s">
        <v>25</v>
      </c>
      <c r="H1" s="51" t="s">
        <v>79</v>
      </c>
      <c r="I1" s="51" t="s">
        <v>61</v>
      </c>
      <c r="J1" s="51" t="s">
        <v>62</v>
      </c>
      <c r="K1" s="51" t="s">
        <v>32</v>
      </c>
      <c r="L1" s="53" t="s">
        <v>37</v>
      </c>
      <c r="M1" s="53" t="s">
        <v>38</v>
      </c>
      <c r="N1" s="53" t="s">
        <v>24</v>
      </c>
      <c r="O1" s="68"/>
    </row>
    <row r="2" spans="1:15" s="59" customFormat="1" ht="12.75">
      <c r="A2" s="39"/>
      <c r="B2" s="54" t="s">
        <v>100</v>
      </c>
      <c r="C2" s="54" t="s">
        <v>100</v>
      </c>
      <c r="D2" s="54" t="s">
        <v>100</v>
      </c>
      <c r="E2" s="54" t="s">
        <v>100</v>
      </c>
      <c r="F2" s="54" t="s">
        <v>100</v>
      </c>
      <c r="G2" s="54" t="s">
        <v>100</v>
      </c>
      <c r="H2" s="54" t="s">
        <v>100</v>
      </c>
      <c r="I2" s="54" t="s">
        <v>100</v>
      </c>
      <c r="J2" s="54" t="s">
        <v>100</v>
      </c>
      <c r="K2" s="54" t="s">
        <v>100</v>
      </c>
      <c r="L2" s="54" t="s">
        <v>100</v>
      </c>
      <c r="M2" s="54" t="s">
        <v>100</v>
      </c>
      <c r="N2" s="55"/>
      <c r="O2" s="68"/>
    </row>
    <row r="3" spans="1:15" s="59" customFormat="1" ht="13.5">
      <c r="A3" s="56" t="s">
        <v>115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8"/>
      <c r="O3" s="68"/>
    </row>
    <row r="4" spans="1:15" s="28" customFormat="1" ht="12.75">
      <c r="A4" s="39" t="s">
        <v>47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3"/>
      <c r="O4" s="24"/>
    </row>
    <row r="5" spans="1:20" s="28" customFormat="1" ht="12.75" customHeight="1">
      <c r="A5" s="24" t="s">
        <v>86</v>
      </c>
      <c r="B5" s="25">
        <v>550</v>
      </c>
      <c r="C5" s="25">
        <v>1480</v>
      </c>
      <c r="D5" s="25">
        <v>0</v>
      </c>
      <c r="E5" s="25">
        <v>10335</v>
      </c>
      <c r="F5" s="25">
        <v>1950</v>
      </c>
      <c r="G5" s="25">
        <v>0</v>
      </c>
      <c r="H5" s="25">
        <v>17086</v>
      </c>
      <c r="I5" s="25">
        <v>18524</v>
      </c>
      <c r="J5" s="25">
        <v>2169</v>
      </c>
      <c r="K5" s="25">
        <v>4661</v>
      </c>
      <c r="L5" s="25">
        <v>20535</v>
      </c>
      <c r="M5" s="25">
        <v>31930</v>
      </c>
      <c r="N5" s="32">
        <f aca="true" t="shared" si="0" ref="N5:N12">SUM(B5:M5)</f>
        <v>109220</v>
      </c>
      <c r="O5" s="69" t="s">
        <v>81</v>
      </c>
      <c r="T5" s="27" t="s">
        <v>2</v>
      </c>
    </row>
    <row r="6" spans="1:20" s="28" customFormat="1" ht="12.75" customHeight="1">
      <c r="A6" s="24" t="s">
        <v>97</v>
      </c>
      <c r="B6" s="25">
        <f>11*330</f>
        <v>3630</v>
      </c>
      <c r="C6" s="25">
        <f aca="true" t="shared" si="1" ref="C6:M6">11*330</f>
        <v>3630</v>
      </c>
      <c r="D6" s="25">
        <f t="shared" si="1"/>
        <v>3630</v>
      </c>
      <c r="E6" s="25">
        <f t="shared" si="1"/>
        <v>3630</v>
      </c>
      <c r="F6" s="25">
        <f t="shared" si="1"/>
        <v>3630</v>
      </c>
      <c r="G6" s="25">
        <f t="shared" si="1"/>
        <v>3630</v>
      </c>
      <c r="H6" s="25">
        <f t="shared" si="1"/>
        <v>3630</v>
      </c>
      <c r="I6" s="25">
        <f t="shared" si="1"/>
        <v>3630</v>
      </c>
      <c r="J6" s="25">
        <f t="shared" si="1"/>
        <v>3630</v>
      </c>
      <c r="K6" s="25">
        <f t="shared" si="1"/>
        <v>3630</v>
      </c>
      <c r="L6" s="25">
        <f t="shared" si="1"/>
        <v>3630</v>
      </c>
      <c r="M6" s="25">
        <f t="shared" si="1"/>
        <v>3630</v>
      </c>
      <c r="N6" s="32">
        <f t="shared" si="0"/>
        <v>43560</v>
      </c>
      <c r="O6" s="70" t="s">
        <v>101</v>
      </c>
      <c r="T6" s="27"/>
    </row>
    <row r="7" spans="1:20" s="28" customFormat="1" ht="12.75" customHeight="1">
      <c r="A7" s="24" t="s">
        <v>98</v>
      </c>
      <c r="B7" s="25">
        <v>330</v>
      </c>
      <c r="C7" s="25">
        <v>330</v>
      </c>
      <c r="D7" s="25">
        <v>330</v>
      </c>
      <c r="E7" s="25">
        <v>330</v>
      </c>
      <c r="F7" s="25">
        <v>330</v>
      </c>
      <c r="G7" s="25">
        <v>330</v>
      </c>
      <c r="H7" s="25">
        <v>330</v>
      </c>
      <c r="I7" s="25">
        <v>330</v>
      </c>
      <c r="J7" s="25">
        <v>330</v>
      </c>
      <c r="K7" s="25">
        <v>330</v>
      </c>
      <c r="L7" s="25">
        <v>330</v>
      </c>
      <c r="M7" s="25">
        <v>330</v>
      </c>
      <c r="N7" s="32">
        <f t="shared" si="0"/>
        <v>3960</v>
      </c>
      <c r="O7" s="69"/>
      <c r="T7" s="27"/>
    </row>
    <row r="8" spans="1:20" s="28" customFormat="1" ht="12.75" customHeight="1">
      <c r="A8" s="24" t="s">
        <v>103</v>
      </c>
      <c r="B8" s="29">
        <v>0</v>
      </c>
      <c r="C8" s="29">
        <v>0</v>
      </c>
      <c r="D8" s="25">
        <f>5*330</f>
        <v>1650</v>
      </c>
      <c r="E8" s="25">
        <f>5*330</f>
        <v>1650</v>
      </c>
      <c r="F8" s="25">
        <f>5*330</f>
        <v>1650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32">
        <f t="shared" si="0"/>
        <v>4950</v>
      </c>
      <c r="O8" s="69"/>
      <c r="T8" s="27"/>
    </row>
    <row r="9" spans="1:20" s="63" customFormat="1" ht="25.5">
      <c r="A9" s="24" t="s">
        <v>99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2">
        <f t="shared" si="0"/>
        <v>0</v>
      </c>
      <c r="O9" s="70"/>
      <c r="T9" s="62"/>
    </row>
    <row r="10" spans="1:15" s="28" customFormat="1" ht="12.75">
      <c r="A10" s="23" t="s">
        <v>104</v>
      </c>
      <c r="B10" s="29">
        <v>0</v>
      </c>
      <c r="C10" s="29">
        <v>3420</v>
      </c>
      <c r="D10" s="29">
        <v>3420</v>
      </c>
      <c r="E10" s="32">
        <v>3420</v>
      </c>
      <c r="F10" s="31">
        <v>3420</v>
      </c>
      <c r="G10" s="31">
        <v>3420</v>
      </c>
      <c r="H10" s="31">
        <v>3420</v>
      </c>
      <c r="I10" s="31">
        <v>3420</v>
      </c>
      <c r="J10" s="31">
        <v>3420</v>
      </c>
      <c r="K10" s="31">
        <v>3625</v>
      </c>
      <c r="L10" s="31">
        <v>3526</v>
      </c>
      <c r="M10" s="31">
        <f>3625*3</f>
        <v>10875</v>
      </c>
      <c r="N10" s="32">
        <f t="shared" si="0"/>
        <v>45386</v>
      </c>
      <c r="O10" s="69"/>
    </row>
    <row r="11" spans="1:15" s="28" customFormat="1" ht="12.75" customHeight="1">
      <c r="A11" s="23" t="s">
        <v>91</v>
      </c>
      <c r="B11" s="25">
        <v>2060</v>
      </c>
      <c r="C11" s="25">
        <v>2060</v>
      </c>
      <c r="D11" s="25">
        <v>2060</v>
      </c>
      <c r="E11" s="25">
        <v>2060</v>
      </c>
      <c r="F11" s="25">
        <v>2060</v>
      </c>
      <c r="G11" s="25">
        <v>2060</v>
      </c>
      <c r="H11" s="25">
        <v>2060</v>
      </c>
      <c r="I11" s="25">
        <v>2060</v>
      </c>
      <c r="J11" s="25">
        <v>2060</v>
      </c>
      <c r="K11" s="25">
        <v>2060</v>
      </c>
      <c r="L11" s="25">
        <v>2060</v>
      </c>
      <c r="M11" s="25">
        <v>2060</v>
      </c>
      <c r="N11" s="32">
        <f t="shared" si="0"/>
        <v>24720</v>
      </c>
      <c r="O11" s="69" t="s">
        <v>108</v>
      </c>
    </row>
    <row r="12" spans="1:15" s="28" customFormat="1" ht="12.75" customHeight="1">
      <c r="A12" s="23" t="s">
        <v>95</v>
      </c>
      <c r="B12" s="65">
        <f>2*1133</f>
        <v>2266</v>
      </c>
      <c r="C12" s="65">
        <f>2*1133</f>
        <v>2266</v>
      </c>
      <c r="D12" s="65">
        <f>2*1133</f>
        <v>2266</v>
      </c>
      <c r="E12" s="65">
        <f>2*1133</f>
        <v>2266</v>
      </c>
      <c r="F12" s="65">
        <f>3*1133</f>
        <v>3399</v>
      </c>
      <c r="G12" s="65">
        <f>3*1133</f>
        <v>3399</v>
      </c>
      <c r="H12" s="65">
        <f aca="true" t="shared" si="2" ref="H12:M12">2*1133</f>
        <v>2266</v>
      </c>
      <c r="I12" s="65">
        <f t="shared" si="2"/>
        <v>2266</v>
      </c>
      <c r="J12" s="65">
        <f t="shared" si="2"/>
        <v>2266</v>
      </c>
      <c r="K12" s="65">
        <f t="shared" si="2"/>
        <v>2266</v>
      </c>
      <c r="L12" s="65">
        <f t="shared" si="2"/>
        <v>2266</v>
      </c>
      <c r="M12" s="65">
        <f t="shared" si="2"/>
        <v>2266</v>
      </c>
      <c r="N12" s="32">
        <f t="shared" si="0"/>
        <v>29458</v>
      </c>
      <c r="O12" s="24"/>
    </row>
    <row r="13" spans="1:15" s="33" customFormat="1" ht="25.5">
      <c r="A13" s="33" t="s">
        <v>106</v>
      </c>
      <c r="B13" s="66">
        <f>2*3420</f>
        <v>6840</v>
      </c>
      <c r="C13" s="66">
        <f>2*3420</f>
        <v>6840</v>
      </c>
      <c r="D13" s="66">
        <f>2*3420</f>
        <v>6840</v>
      </c>
      <c r="E13" s="66">
        <f>2*3420</f>
        <v>6840</v>
      </c>
      <c r="F13" s="66">
        <f>3*3420</f>
        <v>10260</v>
      </c>
      <c r="G13" s="66">
        <f>3*3420</f>
        <v>10260</v>
      </c>
      <c r="H13" s="66">
        <f>2*3420</f>
        <v>6840</v>
      </c>
      <c r="I13" s="66">
        <f>2*3420</f>
        <v>6840</v>
      </c>
      <c r="J13" s="66">
        <f>2*3420</f>
        <v>6840</v>
      </c>
      <c r="K13" s="66">
        <v>0</v>
      </c>
      <c r="L13" s="66">
        <v>0</v>
      </c>
      <c r="M13" s="67">
        <v>800</v>
      </c>
      <c r="N13" s="65">
        <f>SUM(B13:M13)</f>
        <v>69200</v>
      </c>
      <c r="O13" s="69" t="s">
        <v>105</v>
      </c>
    </row>
    <row r="14" spans="1:15" s="28" customFormat="1" ht="12.75" customHeight="1">
      <c r="A14" s="23" t="s">
        <v>102</v>
      </c>
      <c r="B14" s="29">
        <v>0</v>
      </c>
      <c r="C14" s="29">
        <v>0</v>
      </c>
      <c r="D14" s="29">
        <v>0</v>
      </c>
      <c r="E14" s="29">
        <v>0</v>
      </c>
      <c r="F14" s="31">
        <v>38160</v>
      </c>
      <c r="G14" s="66">
        <f>3*3420</f>
        <v>10260</v>
      </c>
      <c r="H14" s="29">
        <v>38160</v>
      </c>
      <c r="I14" s="29">
        <v>38160</v>
      </c>
      <c r="J14" s="31">
        <v>38160</v>
      </c>
      <c r="K14" s="29">
        <v>31860</v>
      </c>
      <c r="L14" s="29">
        <v>0</v>
      </c>
      <c r="M14" s="29">
        <v>0</v>
      </c>
      <c r="N14" s="32">
        <f>SUM(B14:M14)</f>
        <v>194760</v>
      </c>
      <c r="O14" s="24" t="s">
        <v>88</v>
      </c>
    </row>
    <row r="15" spans="1:15" s="28" customFormat="1" ht="24">
      <c r="A15" s="23" t="s">
        <v>111</v>
      </c>
      <c r="B15" s="29">
        <v>28920</v>
      </c>
      <c r="C15" s="29">
        <v>0</v>
      </c>
      <c r="D15" s="29">
        <v>0</v>
      </c>
      <c r="E15" s="29">
        <v>28920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14460</v>
      </c>
      <c r="N15" s="32">
        <f>SUM(B15:M15)</f>
        <v>72300</v>
      </c>
      <c r="O15" s="24"/>
    </row>
    <row r="16" spans="1:15" s="28" customFormat="1" ht="12.75" customHeight="1">
      <c r="A16" s="23" t="s">
        <v>110</v>
      </c>
      <c r="B16" s="29">
        <v>0</v>
      </c>
      <c r="C16" s="29">
        <v>0</v>
      </c>
      <c r="D16" s="29">
        <v>0</v>
      </c>
      <c r="E16" s="29"/>
      <c r="F16" s="31">
        <v>17360</v>
      </c>
      <c r="G16" s="29">
        <v>0</v>
      </c>
      <c r="H16" s="29">
        <v>0</v>
      </c>
      <c r="I16" s="29">
        <v>0</v>
      </c>
      <c r="J16" s="29">
        <v>0</v>
      </c>
      <c r="K16" s="29">
        <v>17360</v>
      </c>
      <c r="L16" s="29">
        <v>0</v>
      </c>
      <c r="M16" s="29">
        <v>0</v>
      </c>
      <c r="N16" s="32">
        <f>SUM(B16:M16)</f>
        <v>34720</v>
      </c>
      <c r="O16" s="24" t="s">
        <v>112</v>
      </c>
    </row>
    <row r="17" spans="1:15" s="28" customFormat="1" ht="12.75" customHeight="1">
      <c r="A17" s="23" t="s">
        <v>22</v>
      </c>
      <c r="B17" s="29">
        <v>0</v>
      </c>
      <c r="C17" s="29">
        <v>0</v>
      </c>
      <c r="D17" s="29">
        <v>0</v>
      </c>
      <c r="E17" s="31">
        <v>200</v>
      </c>
      <c r="F17" s="31">
        <v>200</v>
      </c>
      <c r="G17" s="31">
        <v>200</v>
      </c>
      <c r="H17" s="31">
        <v>200</v>
      </c>
      <c r="I17" s="31">
        <v>200</v>
      </c>
      <c r="J17" s="31">
        <v>200</v>
      </c>
      <c r="K17" s="31">
        <v>200</v>
      </c>
      <c r="L17" s="31">
        <v>200</v>
      </c>
      <c r="M17" s="31">
        <v>200</v>
      </c>
      <c r="N17" s="32">
        <f aca="true" t="shared" si="3" ref="N17:N22">SUM(B17:M17)</f>
        <v>1800</v>
      </c>
      <c r="O17" s="24"/>
    </row>
    <row r="18" spans="1:15" s="28" customFormat="1" ht="12.75" customHeight="1">
      <c r="A18" s="23" t="s">
        <v>68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2">
        <f t="shared" si="3"/>
        <v>0</v>
      </c>
      <c r="O18" s="24"/>
    </row>
    <row r="19" spans="1:15" s="28" customFormat="1" ht="12.75" customHeight="1">
      <c r="A19" s="23" t="s">
        <v>69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2">
        <f t="shared" si="3"/>
        <v>0</v>
      </c>
      <c r="O19" s="24"/>
    </row>
    <row r="20" spans="1:15" s="28" customFormat="1" ht="12.75" customHeight="1">
      <c r="A20" s="23" t="s">
        <v>70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32">
        <f t="shared" si="3"/>
        <v>0</v>
      </c>
      <c r="O20" s="24"/>
    </row>
    <row r="21" spans="1:15" s="28" customFormat="1" ht="13.5" customHeight="1">
      <c r="A21" s="23" t="s">
        <v>71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32">
        <f t="shared" si="3"/>
        <v>0</v>
      </c>
      <c r="O21" s="24"/>
    </row>
    <row r="22" spans="1:15" s="33" customFormat="1" ht="12.75">
      <c r="A22" s="23" t="s">
        <v>84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100000</v>
      </c>
      <c r="H22" s="29">
        <v>0</v>
      </c>
      <c r="I22" s="31">
        <v>100000</v>
      </c>
      <c r="J22" s="29">
        <v>100000</v>
      </c>
      <c r="K22" s="29">
        <v>0</v>
      </c>
      <c r="L22" s="31">
        <v>100000</v>
      </c>
      <c r="M22" s="29">
        <v>0</v>
      </c>
      <c r="N22" s="32">
        <f t="shared" si="3"/>
        <v>400000</v>
      </c>
      <c r="O22" s="24"/>
    </row>
    <row r="23" spans="1:15" s="37" customFormat="1" ht="12.75" customHeight="1">
      <c r="A23" s="34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71"/>
    </row>
    <row r="24" spans="1:15" s="28" customFormat="1" ht="12.75" customHeight="1">
      <c r="A24" s="23" t="s">
        <v>0</v>
      </c>
      <c r="B24" s="38">
        <f aca="true" t="shared" si="4" ref="B24:M24">SUM(B5:B22)</f>
        <v>44596</v>
      </c>
      <c r="C24" s="38">
        <f t="shared" si="4"/>
        <v>20026</v>
      </c>
      <c r="D24" s="38">
        <f t="shared" si="4"/>
        <v>20196</v>
      </c>
      <c r="E24" s="38">
        <f t="shared" si="4"/>
        <v>59651</v>
      </c>
      <c r="F24" s="38">
        <f t="shared" si="4"/>
        <v>82419</v>
      </c>
      <c r="G24" s="38">
        <f t="shared" si="4"/>
        <v>133559</v>
      </c>
      <c r="H24" s="38">
        <f t="shared" si="4"/>
        <v>73992</v>
      </c>
      <c r="I24" s="38">
        <f t="shared" si="4"/>
        <v>175430</v>
      </c>
      <c r="J24" s="38">
        <f t="shared" si="4"/>
        <v>159075</v>
      </c>
      <c r="K24" s="38">
        <f t="shared" si="4"/>
        <v>65992</v>
      </c>
      <c r="L24" s="38">
        <f t="shared" si="4"/>
        <v>132547</v>
      </c>
      <c r="M24" s="38">
        <f t="shared" si="4"/>
        <v>66551</v>
      </c>
      <c r="N24" s="38">
        <f>SUM(N5:N22)</f>
        <v>1034034</v>
      </c>
      <c r="O24" s="24"/>
    </row>
    <row r="25" spans="1:15" s="28" customFormat="1" ht="12.75" customHeight="1">
      <c r="A25" s="23" t="s">
        <v>76</v>
      </c>
      <c r="B25" s="38">
        <f>B24</f>
        <v>44596</v>
      </c>
      <c r="C25" s="38">
        <f>B25+C24</f>
        <v>64622</v>
      </c>
      <c r="D25" s="38">
        <f>C25+D24</f>
        <v>84818</v>
      </c>
      <c r="E25" s="38">
        <f aca="true" t="shared" si="5" ref="E25:K25">D25+E24</f>
        <v>144469</v>
      </c>
      <c r="F25" s="38">
        <f t="shared" si="5"/>
        <v>226888</v>
      </c>
      <c r="G25" s="38">
        <f t="shared" si="5"/>
        <v>360447</v>
      </c>
      <c r="H25" s="38">
        <f t="shared" si="5"/>
        <v>434439</v>
      </c>
      <c r="I25" s="38">
        <f t="shared" si="5"/>
        <v>609869</v>
      </c>
      <c r="J25" s="38">
        <f t="shared" si="5"/>
        <v>768944</v>
      </c>
      <c r="K25" s="38">
        <f t="shared" si="5"/>
        <v>834936</v>
      </c>
      <c r="L25" s="38">
        <f>K25+L24</f>
        <v>967483</v>
      </c>
      <c r="M25" s="38">
        <f>L25+M24</f>
        <v>1034034</v>
      </c>
      <c r="N25" s="38"/>
      <c r="O25" s="24"/>
    </row>
    <row r="26" spans="1:15" s="37" customFormat="1" ht="12.75">
      <c r="A26" s="34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71"/>
    </row>
    <row r="27" spans="1:15" s="28" customFormat="1" ht="13.5" customHeight="1">
      <c r="A27" s="39" t="s">
        <v>48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2"/>
      <c r="O27" s="24"/>
    </row>
    <row r="28" spans="1:15" s="28" customFormat="1" ht="12.75" customHeight="1">
      <c r="A28" s="39" t="s">
        <v>49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24"/>
    </row>
    <row r="29" spans="1:15" s="28" customFormat="1" ht="12.75" customHeight="1">
      <c r="A29" s="40" t="s">
        <v>7</v>
      </c>
      <c r="B29" s="30">
        <v>190</v>
      </c>
      <c r="C29" s="30">
        <v>190</v>
      </c>
      <c r="D29" s="30">
        <v>190</v>
      </c>
      <c r="E29" s="30">
        <v>190</v>
      </c>
      <c r="F29" s="30">
        <v>190</v>
      </c>
      <c r="G29" s="30">
        <v>190</v>
      </c>
      <c r="H29" s="30">
        <v>190</v>
      </c>
      <c r="I29" s="30">
        <v>190</v>
      </c>
      <c r="J29" s="30">
        <v>190</v>
      </c>
      <c r="K29" s="30">
        <v>190</v>
      </c>
      <c r="L29" s="30">
        <v>190</v>
      </c>
      <c r="M29" s="30">
        <v>190</v>
      </c>
      <c r="N29" s="32">
        <f aca="true" t="shared" si="6" ref="N29:N49">SUM(B29:M29)</f>
        <v>2280</v>
      </c>
      <c r="O29" s="24"/>
    </row>
    <row r="30" spans="1:15" s="28" customFormat="1" ht="12.75">
      <c r="A30" s="40" t="s">
        <v>50</v>
      </c>
      <c r="B30" s="31">
        <v>900</v>
      </c>
      <c r="C30" s="29">
        <v>0</v>
      </c>
      <c r="D30" s="29">
        <v>0</v>
      </c>
      <c r="E30" s="29">
        <v>900</v>
      </c>
      <c r="F30" s="29">
        <v>0</v>
      </c>
      <c r="G30" s="29">
        <v>0</v>
      </c>
      <c r="H30" s="29">
        <v>0</v>
      </c>
      <c r="I30" s="31">
        <v>900</v>
      </c>
      <c r="J30" s="29">
        <v>0</v>
      </c>
      <c r="K30" s="29">
        <v>0</v>
      </c>
      <c r="L30" s="31">
        <v>900</v>
      </c>
      <c r="M30" s="29">
        <v>0</v>
      </c>
      <c r="N30" s="32">
        <f t="shared" si="6"/>
        <v>3600</v>
      </c>
      <c r="O30" s="24"/>
    </row>
    <row r="31" spans="1:15" s="28" customFormat="1" ht="12.75" customHeight="1">
      <c r="A31" s="40" t="s">
        <v>5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32">
        <f t="shared" si="6"/>
        <v>0</v>
      </c>
      <c r="O31" s="69" t="s">
        <v>116</v>
      </c>
    </row>
    <row r="32" spans="1:15" s="28" customFormat="1" ht="12.75" customHeight="1">
      <c r="A32" s="40" t="s">
        <v>10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32">
        <f t="shared" si="6"/>
        <v>0</v>
      </c>
      <c r="O32" s="24"/>
    </row>
    <row r="33" spans="1:15" s="28" customFormat="1" ht="12.75" customHeight="1">
      <c r="A33" s="40" t="s">
        <v>4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32">
        <f t="shared" si="6"/>
        <v>0</v>
      </c>
      <c r="O33" s="24"/>
    </row>
    <row r="34" spans="1:15" s="28" customFormat="1" ht="12.75" customHeight="1">
      <c r="A34" s="40" t="s">
        <v>8</v>
      </c>
      <c r="B34" s="31">
        <v>880</v>
      </c>
      <c r="C34" s="31">
        <v>880</v>
      </c>
      <c r="D34" s="31">
        <v>880</v>
      </c>
      <c r="E34" s="31">
        <v>880</v>
      </c>
      <c r="F34" s="31">
        <v>880</v>
      </c>
      <c r="G34" s="31">
        <v>880</v>
      </c>
      <c r="H34" s="31">
        <v>880</v>
      </c>
      <c r="I34" s="31">
        <v>880</v>
      </c>
      <c r="J34" s="31">
        <v>880</v>
      </c>
      <c r="K34" s="31">
        <v>880</v>
      </c>
      <c r="L34" s="31">
        <v>880</v>
      </c>
      <c r="M34" s="31">
        <v>880</v>
      </c>
      <c r="N34" s="32">
        <f t="shared" si="6"/>
        <v>10560</v>
      </c>
      <c r="O34" s="69" t="s">
        <v>116</v>
      </c>
    </row>
    <row r="35" spans="1:15" s="28" customFormat="1" ht="12.75" customHeight="1">
      <c r="A35" s="40" t="s">
        <v>6</v>
      </c>
      <c r="B35" s="31">
        <v>300</v>
      </c>
      <c r="C35" s="31">
        <v>300</v>
      </c>
      <c r="D35" s="31">
        <v>300</v>
      </c>
      <c r="E35" s="31">
        <v>300</v>
      </c>
      <c r="F35" s="31">
        <v>300</v>
      </c>
      <c r="G35" s="31">
        <v>300</v>
      </c>
      <c r="H35" s="31">
        <v>300</v>
      </c>
      <c r="I35" s="31">
        <v>300</v>
      </c>
      <c r="J35" s="31">
        <v>300</v>
      </c>
      <c r="K35" s="31">
        <v>350</v>
      </c>
      <c r="L35" s="31">
        <v>350</v>
      </c>
      <c r="M35" s="31">
        <v>350</v>
      </c>
      <c r="N35" s="32">
        <f t="shared" si="6"/>
        <v>3750</v>
      </c>
      <c r="O35" s="24"/>
    </row>
    <row r="36" spans="1:15" s="28" customFormat="1" ht="25.5">
      <c r="A36" s="40" t="s">
        <v>107</v>
      </c>
      <c r="B36" s="31">
        <v>9850</v>
      </c>
      <c r="C36" s="31">
        <v>9850</v>
      </c>
      <c r="D36" s="31">
        <v>9850</v>
      </c>
      <c r="E36" s="31">
        <v>9850</v>
      </c>
      <c r="F36" s="31">
        <v>9850</v>
      </c>
      <c r="G36" s="31">
        <v>9850</v>
      </c>
      <c r="H36" s="31">
        <v>9850</v>
      </c>
      <c r="I36" s="31">
        <v>9850</v>
      </c>
      <c r="J36" s="31">
        <v>9850</v>
      </c>
      <c r="K36" s="31">
        <v>9850</v>
      </c>
      <c r="L36" s="31">
        <v>9850</v>
      </c>
      <c r="M36" s="31">
        <v>9850</v>
      </c>
      <c r="N36" s="32">
        <f t="shared" si="6"/>
        <v>118200</v>
      </c>
      <c r="O36" s="69" t="s">
        <v>116</v>
      </c>
    </row>
    <row r="37" spans="1:15" s="28" customFormat="1" ht="18" customHeight="1">
      <c r="A37" s="40" t="s">
        <v>96</v>
      </c>
      <c r="B37" s="46">
        <f>30*430</f>
        <v>12900</v>
      </c>
      <c r="C37" s="46">
        <f aca="true" t="shared" si="7" ref="C37:M37">30*430</f>
        <v>12900</v>
      </c>
      <c r="D37" s="46">
        <f t="shared" si="7"/>
        <v>12900</v>
      </c>
      <c r="E37" s="46">
        <f t="shared" si="7"/>
        <v>12900</v>
      </c>
      <c r="F37" s="46">
        <f t="shared" si="7"/>
        <v>12900</v>
      </c>
      <c r="G37" s="46">
        <f t="shared" si="7"/>
        <v>12900</v>
      </c>
      <c r="H37" s="46">
        <f t="shared" si="7"/>
        <v>12900</v>
      </c>
      <c r="I37" s="46">
        <f t="shared" si="7"/>
        <v>12900</v>
      </c>
      <c r="J37" s="46">
        <f t="shared" si="7"/>
        <v>12900</v>
      </c>
      <c r="K37" s="46">
        <f t="shared" si="7"/>
        <v>12900</v>
      </c>
      <c r="L37" s="46">
        <f t="shared" si="7"/>
        <v>12900</v>
      </c>
      <c r="M37" s="46">
        <f t="shared" si="7"/>
        <v>12900</v>
      </c>
      <c r="N37" s="32">
        <f t="shared" si="6"/>
        <v>154800</v>
      </c>
      <c r="O37" s="69" t="s">
        <v>117</v>
      </c>
    </row>
    <row r="38" spans="1:15" s="28" customFormat="1" ht="24">
      <c r="A38" s="40" t="s">
        <v>94</v>
      </c>
      <c r="B38" s="31">
        <f>20*250</f>
        <v>5000</v>
      </c>
      <c r="C38" s="31">
        <f>20*250</f>
        <v>5000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31">
        <f>100*290</f>
        <v>29000</v>
      </c>
      <c r="L38" s="31">
        <f>100*290</f>
        <v>29000</v>
      </c>
      <c r="M38" s="29">
        <v>0</v>
      </c>
      <c r="N38" s="32">
        <f t="shared" si="6"/>
        <v>68000</v>
      </c>
      <c r="O38" s="69"/>
    </row>
    <row r="39" spans="1:15" s="28" customFormat="1" ht="12.75" customHeight="1">
      <c r="A39" s="40" t="s">
        <v>21</v>
      </c>
      <c r="B39" s="31">
        <v>200</v>
      </c>
      <c r="C39" s="31">
        <v>200</v>
      </c>
      <c r="D39" s="31">
        <v>200</v>
      </c>
      <c r="E39" s="31">
        <v>200</v>
      </c>
      <c r="F39" s="31">
        <v>200</v>
      </c>
      <c r="G39" s="31">
        <v>200</v>
      </c>
      <c r="H39" s="31">
        <v>200</v>
      </c>
      <c r="I39" s="31">
        <v>200</v>
      </c>
      <c r="J39" s="31">
        <v>200</v>
      </c>
      <c r="K39" s="31">
        <v>200</v>
      </c>
      <c r="L39" s="31">
        <v>200</v>
      </c>
      <c r="M39" s="31">
        <v>200</v>
      </c>
      <c r="N39" s="32">
        <f t="shared" si="6"/>
        <v>2400</v>
      </c>
      <c r="O39" s="69" t="s">
        <v>116</v>
      </c>
    </row>
    <row r="40" spans="1:15" s="28" customFormat="1" ht="12.75" customHeight="1">
      <c r="A40" s="40" t="s">
        <v>51</v>
      </c>
      <c r="B40" s="31">
        <v>1545</v>
      </c>
      <c r="C40" s="31">
        <v>1545</v>
      </c>
      <c r="D40" s="31">
        <v>1545</v>
      </c>
      <c r="E40" s="31">
        <v>1545</v>
      </c>
      <c r="F40" s="31">
        <v>1545</v>
      </c>
      <c r="G40" s="31">
        <v>1545</v>
      </c>
      <c r="H40" s="31">
        <v>1545</v>
      </c>
      <c r="I40" s="31">
        <v>1545</v>
      </c>
      <c r="J40" s="31">
        <v>1545</v>
      </c>
      <c r="K40" s="31">
        <v>1545</v>
      </c>
      <c r="L40" s="31">
        <v>1545</v>
      </c>
      <c r="M40" s="31">
        <v>1545</v>
      </c>
      <c r="N40" s="32">
        <f t="shared" si="6"/>
        <v>18540</v>
      </c>
      <c r="O40" s="69" t="s">
        <v>116</v>
      </c>
    </row>
    <row r="41" spans="1:15" s="28" customFormat="1" ht="12.75" customHeight="1">
      <c r="A41" s="22" t="s">
        <v>82</v>
      </c>
      <c r="B41" s="31">
        <v>450</v>
      </c>
      <c r="C41" s="31">
        <v>450</v>
      </c>
      <c r="D41" s="31">
        <v>450</v>
      </c>
      <c r="E41" s="31">
        <v>450</v>
      </c>
      <c r="F41" s="31">
        <v>450</v>
      </c>
      <c r="G41" s="31">
        <v>450</v>
      </c>
      <c r="H41" s="31">
        <v>450</v>
      </c>
      <c r="I41" s="31">
        <v>450</v>
      </c>
      <c r="J41" s="31">
        <v>450</v>
      </c>
      <c r="K41" s="31">
        <v>450</v>
      </c>
      <c r="L41" s="31">
        <v>450</v>
      </c>
      <c r="M41" s="31">
        <v>450</v>
      </c>
      <c r="N41" s="32">
        <f t="shared" si="6"/>
        <v>5400</v>
      </c>
      <c r="O41" s="69" t="s">
        <v>116</v>
      </c>
    </row>
    <row r="42" spans="1:15" s="28" customFormat="1" ht="12.75" customHeight="1">
      <c r="A42" s="23" t="s">
        <v>3</v>
      </c>
      <c r="B42" s="31">
        <v>1500</v>
      </c>
      <c r="C42" s="31">
        <v>1500</v>
      </c>
      <c r="D42" s="31">
        <v>1500</v>
      </c>
      <c r="E42" s="31">
        <v>1500</v>
      </c>
      <c r="F42" s="31">
        <v>1500</v>
      </c>
      <c r="G42" s="31">
        <v>1500</v>
      </c>
      <c r="H42" s="31">
        <v>1500</v>
      </c>
      <c r="I42" s="31">
        <v>1500</v>
      </c>
      <c r="J42" s="31">
        <v>2000</v>
      </c>
      <c r="K42" s="31">
        <v>2000</v>
      </c>
      <c r="L42" s="31">
        <v>2000</v>
      </c>
      <c r="M42" s="31">
        <v>2000</v>
      </c>
      <c r="N42" s="32">
        <f t="shared" si="6"/>
        <v>20000</v>
      </c>
      <c r="O42" s="24"/>
    </row>
    <row r="43" spans="1:15" s="28" customFormat="1" ht="24">
      <c r="A43" s="23" t="s">
        <v>93</v>
      </c>
      <c r="B43" s="29">
        <v>0</v>
      </c>
      <c r="C43" s="29">
        <v>0</v>
      </c>
      <c r="D43" s="31">
        <v>2000</v>
      </c>
      <c r="E43" s="29">
        <v>0</v>
      </c>
      <c r="F43" s="31">
        <v>2000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32">
        <f t="shared" si="6"/>
        <v>4000</v>
      </c>
      <c r="O43" s="24"/>
    </row>
    <row r="44" spans="1:15" s="28" customFormat="1" ht="89.25">
      <c r="A44" s="22" t="s">
        <v>80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2">
        <f t="shared" si="6"/>
        <v>0</v>
      </c>
      <c r="O44" s="69" t="s">
        <v>118</v>
      </c>
    </row>
    <row r="45" spans="1:15" s="28" customFormat="1" ht="89.25">
      <c r="A45" s="22" t="s">
        <v>87</v>
      </c>
      <c r="B45" s="29">
        <v>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32">
        <f t="shared" si="6"/>
        <v>0</v>
      </c>
      <c r="O45" s="69" t="s">
        <v>118</v>
      </c>
    </row>
    <row r="46" spans="1:15" s="28" customFormat="1" ht="12.75">
      <c r="A46" s="44" t="s">
        <v>54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32"/>
      <c r="O46" s="69"/>
    </row>
    <row r="47" spans="1:15" s="28" customFormat="1" ht="12.75">
      <c r="A47" s="22" t="s">
        <v>109</v>
      </c>
      <c r="B47" s="29">
        <v>0</v>
      </c>
      <c r="C47" s="31">
        <v>15000</v>
      </c>
      <c r="D47" s="29">
        <v>0</v>
      </c>
      <c r="E47" s="29">
        <v>0</v>
      </c>
      <c r="F47" s="31">
        <v>15000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32">
        <f t="shared" si="6"/>
        <v>30000</v>
      </c>
      <c r="O47" s="69" t="s">
        <v>89</v>
      </c>
    </row>
    <row r="48" spans="1:15" s="33" customFormat="1" ht="12.75">
      <c r="A48" s="22" t="s">
        <v>92</v>
      </c>
      <c r="B48" s="29">
        <v>0</v>
      </c>
      <c r="C48" s="29">
        <v>5000</v>
      </c>
      <c r="D48" s="29">
        <v>0</v>
      </c>
      <c r="E48" s="29">
        <v>0</v>
      </c>
      <c r="F48" s="29">
        <v>5000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32">
        <f aca="true" t="shared" si="8" ref="N48:N69">SUM(B48:M48)</f>
        <v>10000</v>
      </c>
      <c r="O48" s="24"/>
    </row>
    <row r="49" spans="1:15" s="28" customFormat="1" ht="12" customHeight="1">
      <c r="A49" s="39" t="s">
        <v>52</v>
      </c>
      <c r="B49" s="41"/>
      <c r="C49" s="41"/>
      <c r="D49" s="41"/>
      <c r="E49" s="41"/>
      <c r="F49" s="41"/>
      <c r="G49" s="31"/>
      <c r="H49" s="31"/>
      <c r="I49" s="31"/>
      <c r="J49" s="31"/>
      <c r="K49" s="31"/>
      <c r="L49" s="31"/>
      <c r="M49" s="31"/>
      <c r="N49" s="32">
        <f t="shared" si="6"/>
        <v>0</v>
      </c>
      <c r="O49" s="24"/>
    </row>
    <row r="50" spans="1:15" s="28" customFormat="1" ht="12" customHeight="1">
      <c r="A50" s="40" t="s">
        <v>53</v>
      </c>
      <c r="B50" s="29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3500</v>
      </c>
      <c r="J50" s="29">
        <v>0</v>
      </c>
      <c r="K50" s="29">
        <v>0</v>
      </c>
      <c r="L50" s="29">
        <v>0</v>
      </c>
      <c r="M50" s="29">
        <v>0</v>
      </c>
      <c r="N50" s="32">
        <f t="shared" si="8"/>
        <v>3500</v>
      </c>
      <c r="O50" s="24" t="s">
        <v>75</v>
      </c>
    </row>
    <row r="51" spans="1:15" s="28" customFormat="1" ht="12" customHeight="1">
      <c r="A51" s="40" t="s">
        <v>23</v>
      </c>
      <c r="B51" s="31">
        <v>990</v>
      </c>
      <c r="C51" s="31">
        <v>990</v>
      </c>
      <c r="D51" s="31">
        <v>990</v>
      </c>
      <c r="E51" s="31">
        <v>990</v>
      </c>
      <c r="F51" s="31">
        <v>990</v>
      </c>
      <c r="G51" s="31">
        <v>990</v>
      </c>
      <c r="H51" s="31">
        <v>990</v>
      </c>
      <c r="I51" s="31">
        <v>990</v>
      </c>
      <c r="J51" s="31">
        <v>990</v>
      </c>
      <c r="K51" s="31">
        <v>1000</v>
      </c>
      <c r="L51" s="31">
        <v>1000</v>
      </c>
      <c r="M51" s="31">
        <v>1000</v>
      </c>
      <c r="N51" s="32">
        <f t="shared" si="8"/>
        <v>11910</v>
      </c>
      <c r="O51" s="69" t="s">
        <v>90</v>
      </c>
    </row>
    <row r="52" spans="1:15" s="28" customFormat="1" ht="12" customHeight="1">
      <c r="A52" s="39" t="s">
        <v>54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2">
        <f t="shared" si="8"/>
        <v>0</v>
      </c>
      <c r="O52" s="24"/>
    </row>
    <row r="53" spans="1:15" s="28" customFormat="1" ht="25.5" customHeight="1">
      <c r="A53" s="23" t="s">
        <v>113</v>
      </c>
      <c r="B53" s="29">
        <v>0</v>
      </c>
      <c r="C53" s="29">
        <v>0</v>
      </c>
      <c r="D53" s="31">
        <v>800</v>
      </c>
      <c r="E53" s="29">
        <v>0</v>
      </c>
      <c r="F53" s="29">
        <v>0</v>
      </c>
      <c r="G53" s="29">
        <v>1000</v>
      </c>
      <c r="H53" s="29">
        <v>1000</v>
      </c>
      <c r="I53" s="29">
        <v>1000</v>
      </c>
      <c r="J53" s="29">
        <v>0</v>
      </c>
      <c r="K53" s="29">
        <v>0</v>
      </c>
      <c r="L53" s="29">
        <v>0</v>
      </c>
      <c r="M53" s="29">
        <v>0</v>
      </c>
      <c r="N53" s="32">
        <f t="shared" si="8"/>
        <v>3800</v>
      </c>
      <c r="O53" s="24" t="s">
        <v>114</v>
      </c>
    </row>
    <row r="54" spans="1:15" s="28" customFormat="1" ht="12" customHeight="1">
      <c r="A54" s="60" t="s">
        <v>55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2">
        <f t="shared" si="8"/>
        <v>0</v>
      </c>
      <c r="O54" s="24"/>
    </row>
    <row r="55" spans="1:15" s="28" customFormat="1" ht="13.5" customHeight="1">
      <c r="A55" s="61" t="s">
        <v>56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32">
        <f t="shared" si="8"/>
        <v>0</v>
      </c>
      <c r="O55" s="24"/>
    </row>
    <row r="56" spans="1:15" s="28" customFormat="1" ht="12.75">
      <c r="A56" s="40" t="s">
        <v>77</v>
      </c>
      <c r="B56" s="31">
        <v>500</v>
      </c>
      <c r="C56" s="31">
        <v>500</v>
      </c>
      <c r="D56" s="31">
        <v>500</v>
      </c>
      <c r="E56" s="31">
        <v>500</v>
      </c>
      <c r="F56" s="31">
        <v>500</v>
      </c>
      <c r="G56" s="31">
        <v>15000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32">
        <f t="shared" si="8"/>
        <v>17500</v>
      </c>
      <c r="O56" s="24"/>
    </row>
    <row r="57" spans="1:15" s="28" customFormat="1" ht="12.75" customHeight="1">
      <c r="A57" s="40" t="s">
        <v>85</v>
      </c>
      <c r="B57" s="29">
        <v>5500</v>
      </c>
      <c r="C57" s="29">
        <v>5500</v>
      </c>
      <c r="D57" s="29">
        <v>5500</v>
      </c>
      <c r="E57" s="29">
        <v>5500</v>
      </c>
      <c r="F57" s="29">
        <v>5500</v>
      </c>
      <c r="G57" s="29">
        <v>5500</v>
      </c>
      <c r="H57" s="29">
        <v>5500</v>
      </c>
      <c r="I57" s="29">
        <v>5500</v>
      </c>
      <c r="J57" s="29">
        <v>5500</v>
      </c>
      <c r="K57" s="29">
        <v>6000</v>
      </c>
      <c r="L57" s="29">
        <v>6000</v>
      </c>
      <c r="M57" s="29">
        <v>6000</v>
      </c>
      <c r="N57" s="32">
        <f t="shared" si="8"/>
        <v>67500</v>
      </c>
      <c r="O57" s="24"/>
    </row>
    <row r="58" spans="1:15" s="28" customFormat="1" ht="12.75" customHeight="1">
      <c r="A58" s="40" t="s">
        <v>73</v>
      </c>
      <c r="B58" s="29">
        <v>0</v>
      </c>
      <c r="C58" s="29">
        <v>0</v>
      </c>
      <c r="D58" s="29">
        <v>0</v>
      </c>
      <c r="E58" s="29">
        <v>5000</v>
      </c>
      <c r="F58" s="29">
        <v>0</v>
      </c>
      <c r="G58" s="29">
        <v>0</v>
      </c>
      <c r="H58" s="31">
        <v>5000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32">
        <f t="shared" si="8"/>
        <v>10000</v>
      </c>
      <c r="O58" s="24"/>
    </row>
    <row r="59" spans="1:15" s="28" customFormat="1" ht="12.75">
      <c r="A59" s="40" t="s">
        <v>72</v>
      </c>
      <c r="B59" s="29">
        <v>0</v>
      </c>
      <c r="C59" s="29">
        <v>0</v>
      </c>
      <c r="D59" s="29">
        <v>0</v>
      </c>
      <c r="E59" s="31">
        <v>5000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32">
        <f t="shared" si="8"/>
        <v>5000</v>
      </c>
      <c r="O59" s="24"/>
    </row>
    <row r="60" spans="1:15" s="28" customFormat="1" ht="12.75" customHeight="1">
      <c r="A60" s="40" t="s">
        <v>83</v>
      </c>
      <c r="B60" s="30">
        <v>800</v>
      </c>
      <c r="C60" s="30">
        <v>800</v>
      </c>
      <c r="D60" s="30">
        <v>800</v>
      </c>
      <c r="E60" s="30">
        <v>800</v>
      </c>
      <c r="F60" s="30">
        <v>800</v>
      </c>
      <c r="G60" s="30">
        <v>800</v>
      </c>
      <c r="H60" s="30">
        <v>800</v>
      </c>
      <c r="I60" s="30">
        <v>800</v>
      </c>
      <c r="J60" s="30">
        <v>800</v>
      </c>
      <c r="K60" s="30">
        <v>800</v>
      </c>
      <c r="L60" s="30">
        <v>800</v>
      </c>
      <c r="M60" s="30">
        <v>800</v>
      </c>
      <c r="N60" s="32">
        <f t="shared" si="8"/>
        <v>9600</v>
      </c>
      <c r="O60" s="24"/>
    </row>
    <row r="61" spans="1:15" s="64" customFormat="1" ht="12" customHeight="1" hidden="1">
      <c r="A61" s="49" t="s">
        <v>67</v>
      </c>
      <c r="B61" s="48">
        <v>200</v>
      </c>
      <c r="C61" s="48">
        <v>200</v>
      </c>
      <c r="D61" s="48">
        <v>200</v>
      </c>
      <c r="E61" s="48">
        <v>200</v>
      </c>
      <c r="F61" s="48">
        <v>200</v>
      </c>
      <c r="G61" s="48">
        <v>200</v>
      </c>
      <c r="H61" s="48"/>
      <c r="I61" s="48"/>
      <c r="J61" s="48"/>
      <c r="K61" s="48"/>
      <c r="L61" s="48"/>
      <c r="M61" s="48"/>
      <c r="N61" s="47">
        <f t="shared" si="8"/>
        <v>1200</v>
      </c>
      <c r="O61" s="72"/>
    </row>
    <row r="62" spans="1:15" s="28" customFormat="1" ht="12.75" customHeight="1">
      <c r="A62" s="40" t="s">
        <v>9</v>
      </c>
      <c r="B62" s="31">
        <v>1000</v>
      </c>
      <c r="C62" s="31">
        <v>1000</v>
      </c>
      <c r="D62" s="31">
        <v>1000</v>
      </c>
      <c r="E62" s="31">
        <v>1000</v>
      </c>
      <c r="F62" s="31">
        <v>1000</v>
      </c>
      <c r="G62" s="31">
        <v>1000</v>
      </c>
      <c r="H62" s="31"/>
      <c r="I62" s="31"/>
      <c r="J62" s="31"/>
      <c r="K62" s="31"/>
      <c r="L62" s="31"/>
      <c r="M62" s="31"/>
      <c r="N62" s="32">
        <f t="shared" si="8"/>
        <v>6000</v>
      </c>
      <c r="O62" s="24"/>
    </row>
    <row r="63" spans="1:15" s="28" customFormat="1" ht="12.75" customHeight="1">
      <c r="A63" s="44" t="s">
        <v>63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2"/>
      <c r="O63" s="24"/>
    </row>
    <row r="64" spans="1:15" s="28" customFormat="1" ht="12.75" customHeight="1">
      <c r="A64" s="22" t="s">
        <v>65</v>
      </c>
      <c r="B64" s="29">
        <v>0</v>
      </c>
      <c r="C64" s="29">
        <v>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45">
        <v>0</v>
      </c>
      <c r="L64" s="29">
        <v>0</v>
      </c>
      <c r="M64" s="29">
        <v>0</v>
      </c>
      <c r="N64" s="32">
        <f>SUM(B64:M64)</f>
        <v>0</v>
      </c>
      <c r="O64" s="24"/>
    </row>
    <row r="65" spans="1:15" s="28" customFormat="1" ht="12.75" customHeight="1">
      <c r="A65" s="22" t="s">
        <v>78</v>
      </c>
      <c r="B65" s="45">
        <v>0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32">
        <f>SUM(B65:M65)</f>
        <v>0</v>
      </c>
      <c r="O65" s="24"/>
    </row>
    <row r="66" spans="1:15" s="28" customFormat="1" ht="12.75" customHeight="1">
      <c r="A66" s="22" t="s">
        <v>64</v>
      </c>
      <c r="B66" s="45">
        <v>0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32">
        <f>SUM(B66:M66)</f>
        <v>0</v>
      </c>
      <c r="O66" s="24"/>
    </row>
    <row r="67" spans="1:15" s="28" customFormat="1" ht="12.75" customHeight="1">
      <c r="A67" s="22" t="s">
        <v>66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32">
        <f>SUM(B67:M67)</f>
        <v>0</v>
      </c>
      <c r="O67" s="24"/>
    </row>
    <row r="68" spans="1:15" s="28" customFormat="1" ht="12.75" customHeight="1">
      <c r="A68" s="23" t="s">
        <v>74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32">
        <f>SUM(B68:M68)</f>
        <v>0</v>
      </c>
      <c r="O68" s="24"/>
    </row>
    <row r="69" spans="1:15" s="28" customFormat="1" ht="12.75" customHeight="1">
      <c r="A69" s="23" t="s">
        <v>84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50000</v>
      </c>
      <c r="H69" s="29">
        <v>0</v>
      </c>
      <c r="I69" s="31">
        <v>50000</v>
      </c>
      <c r="J69" s="29">
        <v>50000</v>
      </c>
      <c r="K69" s="29">
        <v>0</v>
      </c>
      <c r="L69" s="42">
        <v>50000</v>
      </c>
      <c r="M69" s="29">
        <v>0</v>
      </c>
      <c r="N69" s="32">
        <f t="shared" si="8"/>
        <v>200000</v>
      </c>
      <c r="O69" s="24"/>
    </row>
    <row r="70" spans="1:15" s="37" customFormat="1" ht="12.75" customHeight="1">
      <c r="A70" s="74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6"/>
      <c r="O70" s="71"/>
    </row>
    <row r="71" spans="1:15" s="28" customFormat="1" ht="12.75" customHeight="1">
      <c r="A71" s="75" t="s">
        <v>15</v>
      </c>
      <c r="B71" s="38">
        <f aca="true" t="shared" si="9" ref="B71:M71">SUM(B28:B70)</f>
        <v>42705</v>
      </c>
      <c r="C71" s="38">
        <f t="shared" si="9"/>
        <v>61805</v>
      </c>
      <c r="D71" s="38">
        <f t="shared" si="9"/>
        <v>39605</v>
      </c>
      <c r="E71" s="38">
        <f t="shared" si="9"/>
        <v>47705</v>
      </c>
      <c r="F71" s="38">
        <f t="shared" si="9"/>
        <v>58805</v>
      </c>
      <c r="G71" s="38">
        <f t="shared" si="9"/>
        <v>102305</v>
      </c>
      <c r="H71" s="38">
        <f t="shared" si="9"/>
        <v>41105</v>
      </c>
      <c r="I71" s="38">
        <f t="shared" si="9"/>
        <v>90505</v>
      </c>
      <c r="J71" s="38">
        <f t="shared" si="9"/>
        <v>85605</v>
      </c>
      <c r="K71" s="38">
        <f t="shared" si="9"/>
        <v>65165</v>
      </c>
      <c r="L71" s="38">
        <f t="shared" si="9"/>
        <v>116065</v>
      </c>
      <c r="M71" s="38">
        <f t="shared" si="9"/>
        <v>36165</v>
      </c>
      <c r="N71" s="38">
        <f>SUM(N28:N70)</f>
        <v>787540</v>
      </c>
      <c r="O71" s="24"/>
    </row>
    <row r="72" spans="1:15" s="28" customFormat="1" ht="12.75" customHeight="1">
      <c r="A72" s="75" t="s">
        <v>16</v>
      </c>
      <c r="B72" s="38">
        <f>B71</f>
        <v>42705</v>
      </c>
      <c r="C72" s="38">
        <f aca="true" t="shared" si="10" ref="C72:M72">B72+C71</f>
        <v>104510</v>
      </c>
      <c r="D72" s="38">
        <f t="shared" si="10"/>
        <v>144115</v>
      </c>
      <c r="E72" s="38">
        <f t="shared" si="10"/>
        <v>191820</v>
      </c>
      <c r="F72" s="38">
        <f t="shared" si="10"/>
        <v>250625</v>
      </c>
      <c r="G72" s="38">
        <f t="shared" si="10"/>
        <v>352930</v>
      </c>
      <c r="H72" s="38">
        <f t="shared" si="10"/>
        <v>394035</v>
      </c>
      <c r="I72" s="38">
        <f t="shared" si="10"/>
        <v>484540</v>
      </c>
      <c r="J72" s="38">
        <f t="shared" si="10"/>
        <v>570145</v>
      </c>
      <c r="K72" s="38">
        <f t="shared" si="10"/>
        <v>635310</v>
      </c>
      <c r="L72" s="38">
        <f t="shared" si="10"/>
        <v>751375</v>
      </c>
      <c r="M72" s="38">
        <f t="shared" si="10"/>
        <v>787540</v>
      </c>
      <c r="N72" s="32"/>
      <c r="O72" s="24"/>
    </row>
    <row r="73" spans="1:15" s="28" customFormat="1" ht="12.75" customHeight="1">
      <c r="A73" s="75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2"/>
      <c r="O73" s="24"/>
    </row>
    <row r="74" spans="1:15" s="28" customFormat="1" ht="12.75" customHeight="1">
      <c r="A74" s="76" t="s">
        <v>60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2"/>
      <c r="O74" s="24"/>
    </row>
    <row r="75" spans="1:15" s="28" customFormat="1" ht="12.75" customHeight="1">
      <c r="A75" s="23" t="s">
        <v>28</v>
      </c>
      <c r="B75" s="31">
        <f aca="true" t="shared" si="11" ref="B75:N75">B24-B71</f>
        <v>1891</v>
      </c>
      <c r="C75" s="31">
        <f t="shared" si="11"/>
        <v>-41779</v>
      </c>
      <c r="D75" s="31">
        <f t="shared" si="11"/>
        <v>-19409</v>
      </c>
      <c r="E75" s="31">
        <f t="shared" si="11"/>
        <v>11946</v>
      </c>
      <c r="F75" s="31">
        <f t="shared" si="11"/>
        <v>23614</v>
      </c>
      <c r="G75" s="31">
        <f t="shared" si="11"/>
        <v>31254</v>
      </c>
      <c r="H75" s="31">
        <f t="shared" si="11"/>
        <v>32887</v>
      </c>
      <c r="I75" s="31">
        <f t="shared" si="11"/>
        <v>84925</v>
      </c>
      <c r="J75" s="31">
        <f t="shared" si="11"/>
        <v>73470</v>
      </c>
      <c r="K75" s="31">
        <f t="shared" si="11"/>
        <v>827</v>
      </c>
      <c r="L75" s="31">
        <f t="shared" si="11"/>
        <v>16482</v>
      </c>
      <c r="M75" s="31">
        <f t="shared" si="11"/>
        <v>30386</v>
      </c>
      <c r="N75" s="31">
        <f t="shared" si="11"/>
        <v>246494</v>
      </c>
      <c r="O75" s="24"/>
    </row>
    <row r="76" spans="1:15" s="28" customFormat="1" ht="13.5" customHeight="1">
      <c r="A76" s="23" t="s">
        <v>59</v>
      </c>
      <c r="B76" s="31">
        <f>B75</f>
        <v>1891</v>
      </c>
      <c r="C76" s="31">
        <f>B76+C75</f>
        <v>-39888</v>
      </c>
      <c r="D76" s="31">
        <f>C76+D75</f>
        <v>-59297</v>
      </c>
      <c r="E76" s="31">
        <f>D76+E75</f>
        <v>-47351</v>
      </c>
      <c r="F76" s="31">
        <f>E76+F75</f>
        <v>-23737</v>
      </c>
      <c r="G76" s="31">
        <f>F76+G75</f>
        <v>7517</v>
      </c>
      <c r="H76" s="31">
        <f aca="true" t="shared" si="12" ref="H76:M76">C76+H75</f>
        <v>-7001</v>
      </c>
      <c r="I76" s="31">
        <f t="shared" si="12"/>
        <v>25628</v>
      </c>
      <c r="J76" s="31">
        <f t="shared" si="12"/>
        <v>26119</v>
      </c>
      <c r="K76" s="31">
        <f t="shared" si="12"/>
        <v>-22910</v>
      </c>
      <c r="L76" s="31">
        <f t="shared" si="12"/>
        <v>23999</v>
      </c>
      <c r="M76" s="31">
        <f t="shared" si="12"/>
        <v>23385</v>
      </c>
      <c r="N76" s="43"/>
      <c r="O76" s="24"/>
    </row>
    <row r="77" spans="1:15" s="28" customFormat="1" ht="12.75">
      <c r="A77" s="20" t="s">
        <v>2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43"/>
      <c r="O77" s="24"/>
    </row>
    <row r="78" spans="2:15" s="33" customFormat="1" ht="12.75"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77"/>
      <c r="O78" s="24"/>
    </row>
    <row r="79" s="33" customFormat="1" ht="12.75">
      <c r="O79" s="24"/>
    </row>
    <row r="80" s="33" customFormat="1" ht="12.75">
      <c r="O80" s="24"/>
    </row>
    <row r="81" s="33" customFormat="1" ht="12.75">
      <c r="O81" s="24"/>
    </row>
    <row r="82" s="33" customFormat="1" ht="12.75">
      <c r="O82" s="24"/>
    </row>
    <row r="83" s="33" customFormat="1" ht="12.75">
      <c r="O83" s="24"/>
    </row>
    <row r="84" s="33" customFormat="1" ht="12.75">
      <c r="O84" s="24"/>
    </row>
    <row r="85" s="33" customFormat="1" ht="12.75">
      <c r="O85" s="24"/>
    </row>
    <row r="86" s="33" customFormat="1" ht="12.75">
      <c r="O86" s="24"/>
    </row>
    <row r="87" s="33" customFormat="1" ht="12.75">
      <c r="O87" s="24"/>
    </row>
    <row r="88" s="33" customFormat="1" ht="12.75">
      <c r="O88" s="24"/>
    </row>
    <row r="89" s="33" customFormat="1" ht="12.75">
      <c r="O89" s="24"/>
    </row>
    <row r="90" s="33" customFormat="1" ht="12.75">
      <c r="O90" s="24"/>
    </row>
    <row r="91" s="33" customFormat="1" ht="12.75">
      <c r="O91" s="24"/>
    </row>
    <row r="92" s="33" customFormat="1" ht="12.75">
      <c r="O92" s="24"/>
    </row>
    <row r="93" s="33" customFormat="1" ht="12.75">
      <c r="O93" s="24"/>
    </row>
    <row r="94" s="33" customFormat="1" ht="12.75">
      <c r="O94" s="24"/>
    </row>
    <row r="95" s="33" customFormat="1" ht="12.75">
      <c r="O95" s="24"/>
    </row>
    <row r="96" s="33" customFormat="1" ht="12.75">
      <c r="O96" s="24"/>
    </row>
    <row r="97" s="33" customFormat="1" ht="12.75">
      <c r="O97" s="24"/>
    </row>
    <row r="98" s="33" customFormat="1" ht="12.75">
      <c r="O98" s="24"/>
    </row>
    <row r="99" s="33" customFormat="1" ht="12.75">
      <c r="O99" s="24"/>
    </row>
    <row r="100" s="33" customFormat="1" ht="12.75">
      <c r="O100" s="24"/>
    </row>
    <row r="101" s="33" customFormat="1" ht="12.75">
      <c r="O101" s="24"/>
    </row>
    <row r="102" s="33" customFormat="1" ht="12.75">
      <c r="O102" s="24"/>
    </row>
    <row r="103" s="33" customFormat="1" ht="12.75">
      <c r="O103" s="24"/>
    </row>
    <row r="104" s="33" customFormat="1" ht="12.75">
      <c r="O104" s="24"/>
    </row>
    <row r="105" s="33" customFormat="1" ht="12.75">
      <c r="O105" s="24"/>
    </row>
    <row r="106" s="33" customFormat="1" ht="12.75">
      <c r="O106" s="24"/>
    </row>
    <row r="107" s="33" customFormat="1" ht="12.75">
      <c r="O107" s="24"/>
    </row>
    <row r="108" s="33" customFormat="1" ht="12.75">
      <c r="O108" s="24"/>
    </row>
    <row r="109" s="33" customFormat="1" ht="12.75">
      <c r="O109" s="24"/>
    </row>
    <row r="110" s="33" customFormat="1" ht="12.75">
      <c r="O110" s="24"/>
    </row>
    <row r="111" s="33" customFormat="1" ht="12.75">
      <c r="O111" s="24"/>
    </row>
    <row r="112" s="33" customFormat="1" ht="12.75">
      <c r="O112" s="24"/>
    </row>
    <row r="113" s="33" customFormat="1" ht="12.75">
      <c r="O113" s="24"/>
    </row>
    <row r="114" s="33" customFormat="1" ht="12.75">
      <c r="O114" s="24"/>
    </row>
    <row r="115" s="33" customFormat="1" ht="12.75">
      <c r="O115" s="24"/>
    </row>
    <row r="116" s="33" customFormat="1" ht="12.75">
      <c r="O116" s="24"/>
    </row>
    <row r="117" s="33" customFormat="1" ht="12.75">
      <c r="O117" s="24"/>
    </row>
    <row r="118" s="33" customFormat="1" ht="12.75">
      <c r="O118" s="24"/>
    </row>
    <row r="119" s="33" customFormat="1" ht="12.75">
      <c r="O119" s="24"/>
    </row>
    <row r="120" s="33" customFormat="1" ht="12.75">
      <c r="O120" s="24"/>
    </row>
    <row r="121" s="33" customFormat="1" ht="12.75">
      <c r="O121" s="24"/>
    </row>
    <row r="122" s="33" customFormat="1" ht="12.75">
      <c r="O122" s="24"/>
    </row>
    <row r="123" s="33" customFormat="1" ht="12.75">
      <c r="O123" s="24"/>
    </row>
    <row r="124" s="33" customFormat="1" ht="12.75">
      <c r="O124" s="24"/>
    </row>
    <row r="125" s="33" customFormat="1" ht="12.75">
      <c r="O125" s="24"/>
    </row>
    <row r="126" s="33" customFormat="1" ht="12.75">
      <c r="O126" s="24"/>
    </row>
    <row r="127" s="33" customFormat="1" ht="12.75">
      <c r="O127" s="24"/>
    </row>
    <row r="128" s="33" customFormat="1" ht="12.75">
      <c r="O128" s="24"/>
    </row>
    <row r="129" s="33" customFormat="1" ht="12.75">
      <c r="O129" s="24"/>
    </row>
    <row r="130" s="33" customFormat="1" ht="12.75">
      <c r="O130" s="24"/>
    </row>
    <row r="131" s="33" customFormat="1" ht="12.75">
      <c r="O131" s="24"/>
    </row>
    <row r="132" s="33" customFormat="1" ht="12.75">
      <c r="O132" s="24"/>
    </row>
    <row r="133" s="33" customFormat="1" ht="12.75">
      <c r="O133" s="24"/>
    </row>
    <row r="134" s="33" customFormat="1" ht="12.75">
      <c r="O134" s="24"/>
    </row>
    <row r="135" s="33" customFormat="1" ht="12.75">
      <c r="O135" s="24"/>
    </row>
    <row r="136" s="33" customFormat="1" ht="12.75">
      <c r="O136" s="24"/>
    </row>
    <row r="137" s="33" customFormat="1" ht="12.75">
      <c r="O137" s="24"/>
    </row>
    <row r="138" s="33" customFormat="1" ht="12.75">
      <c r="O138" s="24"/>
    </row>
    <row r="139" s="33" customFormat="1" ht="12.75">
      <c r="O139" s="24"/>
    </row>
    <row r="140" s="33" customFormat="1" ht="12.75">
      <c r="O140" s="24"/>
    </row>
    <row r="141" s="33" customFormat="1" ht="12.75">
      <c r="O141" s="24"/>
    </row>
    <row r="142" s="33" customFormat="1" ht="12.75">
      <c r="O142" s="24"/>
    </row>
    <row r="143" s="33" customFormat="1" ht="12.75">
      <c r="O143" s="24"/>
    </row>
    <row r="144" s="33" customFormat="1" ht="12.75">
      <c r="O144" s="24"/>
    </row>
    <row r="145" s="33" customFormat="1" ht="12.75">
      <c r="O145" s="24"/>
    </row>
    <row r="146" s="33" customFormat="1" ht="12.75">
      <c r="O146" s="24"/>
    </row>
    <row r="147" s="33" customFormat="1" ht="12.75">
      <c r="O147" s="24"/>
    </row>
    <row r="148" s="33" customFormat="1" ht="12.75">
      <c r="O148" s="24"/>
    </row>
    <row r="149" spans="1:15" s="33" customFormat="1" ht="12.75">
      <c r="A149" s="28" t="s">
        <v>26</v>
      </c>
      <c r="O149" s="24"/>
    </row>
    <row r="150" s="33" customFormat="1" ht="12.75">
      <c r="O150" s="24"/>
    </row>
    <row r="151" s="33" customFormat="1" ht="12.75">
      <c r="O151" s="24"/>
    </row>
    <row r="152" s="33" customFormat="1" ht="12.75">
      <c r="O152" s="24"/>
    </row>
    <row r="153" s="33" customFormat="1" ht="12.75">
      <c r="O153" s="24"/>
    </row>
    <row r="154" s="33" customFormat="1" ht="12.75">
      <c r="O154" s="24"/>
    </row>
    <row r="155" s="33" customFormat="1" ht="12.75">
      <c r="O155" s="24"/>
    </row>
    <row r="156" s="33" customFormat="1" ht="12.75">
      <c r="O156" s="24"/>
    </row>
    <row r="157" s="33" customFormat="1" ht="12.75">
      <c r="O157" s="24"/>
    </row>
    <row r="158" s="33" customFormat="1" ht="12.75">
      <c r="O158" s="24"/>
    </row>
    <row r="159" s="33" customFormat="1" ht="12.75">
      <c r="O159" s="24"/>
    </row>
    <row r="160" s="33" customFormat="1" ht="12.75">
      <c r="O160" s="24"/>
    </row>
    <row r="161" s="33" customFormat="1" ht="12.75">
      <c r="O161" s="24"/>
    </row>
    <row r="162" s="33" customFormat="1" ht="12.75">
      <c r="O162" s="24"/>
    </row>
    <row r="163" s="33" customFormat="1" ht="12.75">
      <c r="O163" s="24"/>
    </row>
    <row r="164" s="33" customFormat="1" ht="12.75">
      <c r="O164" s="24"/>
    </row>
  </sheetData>
  <sheetProtection/>
  <printOptions gridLines="1"/>
  <pageMargins left="0.2362204724409449" right="0.5" top="0.5118110236220472" bottom="0.11811023622047245" header="0.2755905511811024" footer="0.5118110236220472"/>
  <pageSetup fitToHeight="0" fitToWidth="1" horizontalDpi="300" verticalDpi="300" orientation="landscape" paperSize="9" scale="68" r:id="rId1"/>
  <headerFooter alignWithMargins="0">
    <oddHeader>&amp;C&amp;F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="120" zoomScaleNormal="120" zoomScalePageLayoutView="0" workbookViewId="0" topLeftCell="B19">
      <selection activeCell="J37" sqref="J37"/>
    </sheetView>
  </sheetViews>
  <sheetFormatPr defaultColWidth="9.140625" defaultRowHeight="12.75"/>
  <cols>
    <col min="1" max="1" width="38.421875" style="0" customWidth="1"/>
    <col min="2" max="2" width="8.140625" style="0" customWidth="1"/>
    <col min="3" max="3" width="7.421875" style="0" customWidth="1"/>
    <col min="7" max="7" width="11.00390625" style="0" customWidth="1"/>
    <col min="8" max="8" width="10.57421875" style="0" customWidth="1"/>
    <col min="9" max="9" width="10.8515625" style="0" customWidth="1"/>
  </cols>
  <sheetData>
    <row r="1" spans="1:9" ht="12.75">
      <c r="A1" s="12" t="s">
        <v>11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2" t="s">
        <v>46</v>
      </c>
      <c r="B2" s="13"/>
      <c r="C2" s="13"/>
      <c r="D2" s="13"/>
      <c r="E2" s="13"/>
      <c r="F2" s="13"/>
      <c r="G2" s="13"/>
      <c r="H2" s="13"/>
      <c r="I2" s="13"/>
    </row>
    <row r="3" spans="1:10" ht="12.75">
      <c r="A3" s="13"/>
      <c r="B3" s="14" t="s">
        <v>2</v>
      </c>
      <c r="C3" s="14" t="s">
        <v>2</v>
      </c>
      <c r="D3" s="14" t="s">
        <v>2</v>
      </c>
      <c r="E3" s="14" t="s">
        <v>2</v>
      </c>
      <c r="F3" s="14" t="s">
        <v>2</v>
      </c>
      <c r="G3" s="14" t="s">
        <v>2</v>
      </c>
      <c r="H3" s="14" t="s">
        <v>2</v>
      </c>
      <c r="I3" s="14" t="s">
        <v>2</v>
      </c>
      <c r="J3" s="9" t="s">
        <v>2</v>
      </c>
    </row>
    <row r="4" spans="1:10" ht="12.75">
      <c r="A4" s="12" t="s">
        <v>1</v>
      </c>
      <c r="B4" s="15" t="s">
        <v>32</v>
      </c>
      <c r="C4" s="15" t="s">
        <v>37</v>
      </c>
      <c r="D4" s="15" t="s">
        <v>38</v>
      </c>
      <c r="E4" s="15" t="s">
        <v>35</v>
      </c>
      <c r="F4" s="15" t="s">
        <v>36</v>
      </c>
      <c r="G4" s="15" t="s">
        <v>34</v>
      </c>
      <c r="H4" s="15" t="s">
        <v>33</v>
      </c>
      <c r="I4" s="15" t="s">
        <v>24</v>
      </c>
      <c r="J4" s="1" t="s">
        <v>18</v>
      </c>
    </row>
    <row r="5" spans="1:10" ht="12.75">
      <c r="A5" s="8"/>
      <c r="B5" s="8"/>
      <c r="C5" s="8"/>
      <c r="D5" s="8"/>
      <c r="E5" s="8"/>
      <c r="F5" s="8"/>
      <c r="G5" s="8"/>
      <c r="H5" s="8"/>
      <c r="I5" s="8"/>
      <c r="J5" s="3"/>
    </row>
    <row r="6" spans="1:10" ht="12.75">
      <c r="A6" s="12" t="s">
        <v>13</v>
      </c>
      <c r="B6" s="8"/>
      <c r="C6" s="8"/>
      <c r="D6" s="8"/>
      <c r="E6" s="8"/>
      <c r="F6" s="8"/>
      <c r="G6" s="8"/>
      <c r="H6" s="8"/>
      <c r="I6" s="8"/>
      <c r="J6" s="3"/>
    </row>
    <row r="7" spans="1:10" s="3" customFormat="1" ht="12.75">
      <c r="A7" s="8" t="s">
        <v>41</v>
      </c>
      <c r="B7" s="8">
        <v>5000</v>
      </c>
      <c r="C7" s="8">
        <v>5000</v>
      </c>
      <c r="D7" s="8">
        <v>2000</v>
      </c>
      <c r="E7" s="8">
        <v>5000</v>
      </c>
      <c r="F7" s="8">
        <v>5000</v>
      </c>
      <c r="G7" s="8">
        <v>5000</v>
      </c>
      <c r="H7" s="8">
        <v>5000</v>
      </c>
      <c r="I7" s="8">
        <f>SUM(B7:H7)</f>
        <v>32000</v>
      </c>
      <c r="J7" s="2" t="s">
        <v>2</v>
      </c>
    </row>
    <row r="8" spans="1:10" s="3" customFormat="1" ht="12.75">
      <c r="A8" s="16" t="s">
        <v>42</v>
      </c>
      <c r="B8" s="8">
        <v>980</v>
      </c>
      <c r="C8" s="8">
        <f aca="true" t="shared" si="0" ref="C8:H8">490*2</f>
        <v>980</v>
      </c>
      <c r="D8" s="8">
        <f t="shared" si="0"/>
        <v>980</v>
      </c>
      <c r="E8" s="8">
        <f t="shared" si="0"/>
        <v>980</v>
      </c>
      <c r="F8" s="8">
        <f t="shared" si="0"/>
        <v>980</v>
      </c>
      <c r="G8" s="8">
        <f t="shared" si="0"/>
        <v>980</v>
      </c>
      <c r="H8" s="8">
        <f t="shared" si="0"/>
        <v>980</v>
      </c>
      <c r="I8" s="8">
        <f>SUM(B8:H8)</f>
        <v>6860</v>
      </c>
      <c r="J8" s="2" t="s">
        <v>43</v>
      </c>
    </row>
    <row r="9" spans="1:10" s="3" customFormat="1" ht="12.75">
      <c r="A9" s="8" t="s">
        <v>31</v>
      </c>
      <c r="B9" s="8">
        <v>0</v>
      </c>
      <c r="C9" s="8">
        <v>2000</v>
      </c>
      <c r="D9" s="8">
        <v>2000</v>
      </c>
      <c r="E9" s="8">
        <v>2000</v>
      </c>
      <c r="F9" s="8">
        <v>4000</v>
      </c>
      <c r="G9" s="8">
        <v>4000</v>
      </c>
      <c r="H9" s="8">
        <v>5000</v>
      </c>
      <c r="I9" s="8">
        <f>SUM(B9:H9)</f>
        <v>19000</v>
      </c>
      <c r="J9" s="2" t="s">
        <v>44</v>
      </c>
    </row>
    <row r="10" spans="1:9" s="3" customFormat="1" ht="12.75">
      <c r="A10" s="8" t="s">
        <v>22</v>
      </c>
      <c r="B10" s="8">
        <v>600</v>
      </c>
      <c r="C10" s="8">
        <v>600</v>
      </c>
      <c r="D10" s="8">
        <v>600</v>
      </c>
      <c r="E10" s="8">
        <v>600</v>
      </c>
      <c r="F10" s="8">
        <v>600</v>
      </c>
      <c r="G10" s="8">
        <v>600</v>
      </c>
      <c r="H10" s="8">
        <v>600</v>
      </c>
      <c r="I10" s="8">
        <f>SUM(B10:H10)</f>
        <v>4200</v>
      </c>
    </row>
    <row r="11" spans="1:10" ht="12.75">
      <c r="A11" s="10"/>
      <c r="B11" s="10"/>
      <c r="C11" s="10"/>
      <c r="D11" s="10"/>
      <c r="E11" s="10"/>
      <c r="F11" s="10"/>
      <c r="G11" s="10"/>
      <c r="H11" s="10"/>
      <c r="I11" s="10"/>
      <c r="J11" s="3"/>
    </row>
    <row r="12" spans="1:10" s="3" customFormat="1" ht="12.75">
      <c r="A12" s="17" t="s">
        <v>0</v>
      </c>
      <c r="B12" s="17">
        <f aca="true" t="shared" si="1" ref="B12:H12">SUM(B7:B11)</f>
        <v>6580</v>
      </c>
      <c r="C12" s="17">
        <f t="shared" si="1"/>
        <v>8580</v>
      </c>
      <c r="D12" s="17">
        <f t="shared" si="1"/>
        <v>5580</v>
      </c>
      <c r="E12" s="17">
        <f t="shared" si="1"/>
        <v>8580</v>
      </c>
      <c r="F12" s="17">
        <f t="shared" si="1"/>
        <v>10580</v>
      </c>
      <c r="G12" s="17">
        <f t="shared" si="1"/>
        <v>10580</v>
      </c>
      <c r="H12" s="17">
        <f t="shared" si="1"/>
        <v>11580</v>
      </c>
      <c r="I12" s="17">
        <f>SUM(I7:I11)</f>
        <v>62060</v>
      </c>
      <c r="J12" s="5"/>
    </row>
    <row r="13" spans="1:10" s="3" customFormat="1" ht="12.75">
      <c r="A13" s="17" t="s">
        <v>19</v>
      </c>
      <c r="B13" s="17">
        <f>B12</f>
        <v>6580</v>
      </c>
      <c r="C13" s="17">
        <f aca="true" t="shared" si="2" ref="C13:H13">B13+C12</f>
        <v>15160</v>
      </c>
      <c r="D13" s="17">
        <f t="shared" si="2"/>
        <v>20740</v>
      </c>
      <c r="E13" s="17">
        <f t="shared" si="2"/>
        <v>29320</v>
      </c>
      <c r="F13" s="17">
        <f t="shared" si="2"/>
        <v>39900</v>
      </c>
      <c r="G13" s="17">
        <f t="shared" si="2"/>
        <v>50480</v>
      </c>
      <c r="H13" s="17">
        <f t="shared" si="2"/>
        <v>62060</v>
      </c>
      <c r="I13" s="18" t="s">
        <v>2</v>
      </c>
      <c r="J13" s="5"/>
    </row>
    <row r="14" spans="1:10" ht="12.75">
      <c r="A14" s="19"/>
      <c r="B14" s="10"/>
      <c r="C14" s="10"/>
      <c r="D14" s="10"/>
      <c r="E14" s="10"/>
      <c r="F14" s="10"/>
      <c r="G14" s="10"/>
      <c r="H14" s="10"/>
      <c r="I14" s="10"/>
      <c r="J14" s="3"/>
    </row>
    <row r="15" spans="1:9" s="3" customFormat="1" ht="12.75">
      <c r="A15" s="12" t="s">
        <v>14</v>
      </c>
      <c r="B15" s="8"/>
      <c r="C15" s="8"/>
      <c r="D15" s="8"/>
      <c r="E15" s="8"/>
      <c r="F15" s="8"/>
      <c r="G15" s="8"/>
      <c r="H15" s="8"/>
      <c r="I15" s="8"/>
    </row>
    <row r="16" spans="1:10" s="3" customFormat="1" ht="12.75">
      <c r="A16" s="11" t="s">
        <v>12</v>
      </c>
      <c r="B16" s="8">
        <v>3600</v>
      </c>
      <c r="C16" s="8">
        <v>3600</v>
      </c>
      <c r="D16" s="8">
        <v>3600</v>
      </c>
      <c r="E16" s="8">
        <v>3888</v>
      </c>
      <c r="F16" s="8">
        <v>3888</v>
      </c>
      <c r="G16" s="8">
        <v>3888</v>
      </c>
      <c r="H16" s="8">
        <v>3888</v>
      </c>
      <c r="I16" s="8">
        <f aca="true" t="shared" si="3" ref="I16:I30">SUM(B16:H16)</f>
        <v>26352</v>
      </c>
      <c r="J16" s="3" t="s">
        <v>26</v>
      </c>
    </row>
    <row r="17" spans="1:9" ht="12.75">
      <c r="A17" s="11" t="s">
        <v>27</v>
      </c>
      <c r="B17" s="8">
        <v>555.93</v>
      </c>
      <c r="C17" s="8">
        <v>400</v>
      </c>
      <c r="D17" s="8">
        <v>555.93</v>
      </c>
      <c r="E17" s="8">
        <v>555.93</v>
      </c>
      <c r="F17" s="8">
        <v>555.93</v>
      </c>
      <c r="G17" s="8">
        <v>555.93</v>
      </c>
      <c r="H17" s="8">
        <v>555.93</v>
      </c>
      <c r="I17" s="8">
        <f t="shared" si="3"/>
        <v>3735.5799999999995</v>
      </c>
    </row>
    <row r="18" spans="1:10" s="3" customFormat="1" ht="12.75">
      <c r="A18" s="11" t="s">
        <v>17</v>
      </c>
      <c r="B18" s="8">
        <v>0</v>
      </c>
      <c r="C18" s="8">
        <v>0</v>
      </c>
      <c r="D18" s="8">
        <v>0</v>
      </c>
      <c r="E18" s="8">
        <v>3000</v>
      </c>
      <c r="F18" s="8">
        <v>0</v>
      </c>
      <c r="G18" s="8">
        <v>0</v>
      </c>
      <c r="H18" s="8">
        <v>0</v>
      </c>
      <c r="I18" s="8">
        <f t="shared" si="3"/>
        <v>3000</v>
      </c>
      <c r="J18" s="2" t="s">
        <v>2</v>
      </c>
    </row>
    <row r="19" spans="1:10" s="3" customFormat="1" ht="12.75">
      <c r="A19" s="11" t="s">
        <v>23</v>
      </c>
      <c r="B19" s="8">
        <f>250*2</f>
        <v>500</v>
      </c>
      <c r="C19" s="8">
        <f aca="true" t="shared" si="4" ref="C19:H19">250*2</f>
        <v>500</v>
      </c>
      <c r="D19" s="8">
        <f t="shared" si="4"/>
        <v>500</v>
      </c>
      <c r="E19" s="8">
        <f t="shared" si="4"/>
        <v>500</v>
      </c>
      <c r="F19" s="8">
        <f t="shared" si="4"/>
        <v>500</v>
      </c>
      <c r="G19" s="8">
        <f t="shared" si="4"/>
        <v>500</v>
      </c>
      <c r="H19" s="8">
        <f t="shared" si="4"/>
        <v>500</v>
      </c>
      <c r="I19" s="8">
        <f t="shared" si="3"/>
        <v>3500</v>
      </c>
      <c r="J19" s="2" t="s">
        <v>45</v>
      </c>
    </row>
    <row r="20" spans="1:9" s="3" customFormat="1" ht="12.75" customHeight="1">
      <c r="A20" s="11" t="s">
        <v>3</v>
      </c>
      <c r="B20" s="8">
        <v>650</v>
      </c>
      <c r="C20" s="8">
        <v>650</v>
      </c>
      <c r="D20" s="8">
        <v>650</v>
      </c>
      <c r="E20" s="8">
        <v>650</v>
      </c>
      <c r="F20" s="8">
        <v>650</v>
      </c>
      <c r="G20" s="8">
        <v>650</v>
      </c>
      <c r="H20" s="8">
        <v>650</v>
      </c>
      <c r="I20" s="8">
        <f t="shared" si="3"/>
        <v>4550</v>
      </c>
    </row>
    <row r="21" spans="1:9" s="3" customFormat="1" ht="12.75">
      <c r="A21" s="11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f t="shared" si="3"/>
        <v>0</v>
      </c>
    </row>
    <row r="22" spans="1:9" s="3" customFormat="1" ht="12.75">
      <c r="A22" s="11" t="s">
        <v>21</v>
      </c>
      <c r="B22" s="8">
        <v>110</v>
      </c>
      <c r="C22" s="8">
        <v>110</v>
      </c>
      <c r="D22" s="8">
        <v>110</v>
      </c>
      <c r="E22" s="8">
        <v>110</v>
      </c>
      <c r="F22" s="8">
        <v>110</v>
      </c>
      <c r="G22" s="8">
        <v>110</v>
      </c>
      <c r="H22" s="8">
        <v>110</v>
      </c>
      <c r="I22" s="8">
        <f t="shared" si="3"/>
        <v>770</v>
      </c>
    </row>
    <row r="23" spans="1:9" s="3" customFormat="1" ht="12.75">
      <c r="A23" s="11" t="s">
        <v>20</v>
      </c>
      <c r="B23" s="8">
        <v>200</v>
      </c>
      <c r="C23" s="8">
        <v>200</v>
      </c>
      <c r="D23" s="8">
        <v>200</v>
      </c>
      <c r="E23" s="8">
        <v>200</v>
      </c>
      <c r="F23" s="8">
        <v>200</v>
      </c>
      <c r="G23" s="8">
        <v>200</v>
      </c>
      <c r="H23" s="8">
        <v>200</v>
      </c>
      <c r="I23" s="8">
        <f t="shared" si="3"/>
        <v>1400</v>
      </c>
    </row>
    <row r="24" spans="1:9" s="3" customFormat="1" ht="12.75">
      <c r="A24" s="11" t="s">
        <v>39</v>
      </c>
      <c r="B24" s="20">
        <v>0</v>
      </c>
      <c r="C24" s="20">
        <v>0</v>
      </c>
      <c r="D24" s="8">
        <v>0</v>
      </c>
      <c r="E24" s="8">
        <v>0</v>
      </c>
      <c r="F24" s="8">
        <v>3000</v>
      </c>
      <c r="G24" s="8">
        <v>0</v>
      </c>
      <c r="H24" s="8">
        <v>3000</v>
      </c>
      <c r="I24" s="8">
        <f t="shared" si="3"/>
        <v>6000</v>
      </c>
    </row>
    <row r="25" spans="1:9" s="3" customFormat="1" ht="12.75">
      <c r="A25" s="11" t="s">
        <v>5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f t="shared" si="3"/>
        <v>0</v>
      </c>
    </row>
    <row r="26" spans="1:9" s="3" customFormat="1" ht="12.75">
      <c r="A26" s="11" t="s">
        <v>10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f t="shared" si="3"/>
        <v>0</v>
      </c>
    </row>
    <row r="27" spans="1:9" s="3" customFormat="1" ht="12.75">
      <c r="A27" s="11" t="s">
        <v>6</v>
      </c>
      <c r="B27" s="8">
        <v>190</v>
      </c>
      <c r="C27" s="8">
        <v>190</v>
      </c>
      <c r="D27" s="8">
        <v>190</v>
      </c>
      <c r="E27" s="8">
        <v>190</v>
      </c>
      <c r="F27" s="8">
        <v>190</v>
      </c>
      <c r="G27" s="8">
        <v>190</v>
      </c>
      <c r="H27" s="8">
        <v>190</v>
      </c>
      <c r="I27" s="8">
        <f t="shared" si="3"/>
        <v>1330</v>
      </c>
    </row>
    <row r="28" spans="1:9" s="3" customFormat="1" ht="12.75">
      <c r="A28" s="11" t="s">
        <v>7</v>
      </c>
      <c r="B28" s="8">
        <v>110</v>
      </c>
      <c r="C28" s="8">
        <v>110</v>
      </c>
      <c r="D28" s="8">
        <v>110</v>
      </c>
      <c r="E28" s="8">
        <v>110</v>
      </c>
      <c r="F28" s="8">
        <v>110</v>
      </c>
      <c r="G28" s="8">
        <v>110</v>
      </c>
      <c r="H28" s="8">
        <v>110</v>
      </c>
      <c r="I28" s="8">
        <f t="shared" si="3"/>
        <v>770</v>
      </c>
    </row>
    <row r="29" spans="1:9" s="3" customFormat="1" ht="12.75">
      <c r="A29" s="11" t="s">
        <v>8</v>
      </c>
      <c r="B29" s="8">
        <v>350</v>
      </c>
      <c r="C29" s="8">
        <v>100</v>
      </c>
      <c r="D29" s="8">
        <v>50</v>
      </c>
      <c r="E29" s="8">
        <v>100</v>
      </c>
      <c r="F29" s="8">
        <v>50</v>
      </c>
      <c r="G29" s="8">
        <v>100</v>
      </c>
      <c r="H29" s="8">
        <v>50</v>
      </c>
      <c r="I29" s="8">
        <f t="shared" si="3"/>
        <v>800</v>
      </c>
    </row>
    <row r="30" spans="1:9" s="3" customFormat="1" ht="12.75">
      <c r="A30" s="11" t="s">
        <v>9</v>
      </c>
      <c r="B30" s="8">
        <v>110</v>
      </c>
      <c r="C30" s="8">
        <v>110</v>
      </c>
      <c r="D30" s="8">
        <v>110</v>
      </c>
      <c r="E30" s="8">
        <v>110</v>
      </c>
      <c r="F30" s="8">
        <v>110</v>
      </c>
      <c r="G30" s="8">
        <v>110</v>
      </c>
      <c r="H30" s="8">
        <v>110</v>
      </c>
      <c r="I30" s="8">
        <f t="shared" si="3"/>
        <v>770</v>
      </c>
    </row>
    <row r="31" spans="1:9" s="3" customFormat="1" ht="12.75">
      <c r="A31" s="11"/>
      <c r="B31" s="8"/>
      <c r="C31" s="8"/>
      <c r="D31" s="8"/>
      <c r="E31" s="8"/>
      <c r="F31" s="8"/>
      <c r="G31" s="8"/>
      <c r="H31" s="8"/>
      <c r="I31" s="8"/>
    </row>
    <row r="32" spans="1:10" s="3" customFormat="1" ht="12.75">
      <c r="A32" s="17" t="s">
        <v>15</v>
      </c>
      <c r="B32" s="17">
        <f aca="true" t="shared" si="5" ref="B32:H32">SUM(B16:B31)</f>
        <v>6375.93</v>
      </c>
      <c r="C32" s="17">
        <f t="shared" si="5"/>
        <v>5970</v>
      </c>
      <c r="D32" s="17">
        <f t="shared" si="5"/>
        <v>6075.93</v>
      </c>
      <c r="E32" s="17">
        <f t="shared" si="5"/>
        <v>9413.93</v>
      </c>
      <c r="F32" s="17">
        <f t="shared" si="5"/>
        <v>9363.93</v>
      </c>
      <c r="G32" s="17">
        <f t="shared" si="5"/>
        <v>6413.93</v>
      </c>
      <c r="H32" s="17">
        <f t="shared" si="5"/>
        <v>9363.93</v>
      </c>
      <c r="I32" s="17">
        <f>SUM(I16:I31)</f>
        <v>52977.58</v>
      </c>
      <c r="J32" s="2" t="s">
        <v>2</v>
      </c>
    </row>
    <row r="33" spans="1:9" s="3" customFormat="1" ht="12.75">
      <c r="A33" s="17" t="s">
        <v>16</v>
      </c>
      <c r="B33" s="17">
        <f>B32</f>
        <v>6375.93</v>
      </c>
      <c r="C33" s="17">
        <f aca="true" t="shared" si="6" ref="C33:H33">B33+C32</f>
        <v>12345.93</v>
      </c>
      <c r="D33" s="17">
        <f t="shared" si="6"/>
        <v>18421.86</v>
      </c>
      <c r="E33" s="17">
        <f t="shared" si="6"/>
        <v>27835.79</v>
      </c>
      <c r="F33" s="17">
        <f t="shared" si="6"/>
        <v>37199.72</v>
      </c>
      <c r="G33" s="17">
        <f t="shared" si="6"/>
        <v>43613.65</v>
      </c>
      <c r="H33" s="17">
        <f t="shared" si="6"/>
        <v>52977.58</v>
      </c>
      <c r="I33" s="18" t="s">
        <v>2</v>
      </c>
    </row>
    <row r="34" spans="1:9" s="3" customFormat="1" ht="12.75">
      <c r="A34" s="8"/>
      <c r="B34" s="8"/>
      <c r="C34" s="8"/>
      <c r="D34" s="8"/>
      <c r="E34" s="8"/>
      <c r="F34" s="8"/>
      <c r="G34" s="8"/>
      <c r="H34" s="8"/>
      <c r="I34" s="8"/>
    </row>
    <row r="35" spans="1:9" s="3" customFormat="1" ht="12.75">
      <c r="A35" s="8" t="s">
        <v>40</v>
      </c>
      <c r="B35" s="8">
        <f>30713+108325</f>
        <v>139038</v>
      </c>
      <c r="C35" s="8"/>
      <c r="D35" s="8"/>
      <c r="E35" s="8"/>
      <c r="F35" s="8"/>
      <c r="G35" s="8"/>
      <c r="H35" s="8"/>
      <c r="I35" s="8"/>
    </row>
    <row r="36" spans="1:9" s="3" customFormat="1" ht="12.75">
      <c r="A36" s="8" t="s">
        <v>28</v>
      </c>
      <c r="B36" s="8">
        <f>B12-B32</f>
        <v>204.0699999999997</v>
      </c>
      <c r="C36" s="8">
        <f aca="true" t="shared" si="7" ref="C36:H36">C12-C32</f>
        <v>2610</v>
      </c>
      <c r="D36" s="8">
        <f t="shared" si="7"/>
        <v>-495.9300000000003</v>
      </c>
      <c r="E36" s="8">
        <f t="shared" si="7"/>
        <v>-833.9300000000003</v>
      </c>
      <c r="F36" s="8">
        <f t="shared" si="7"/>
        <v>1216.0699999999997</v>
      </c>
      <c r="G36" s="8">
        <f t="shared" si="7"/>
        <v>4166.07</v>
      </c>
      <c r="H36" s="8">
        <f t="shared" si="7"/>
        <v>2216.0699999999997</v>
      </c>
      <c r="I36" s="8">
        <f>I12-I32</f>
        <v>9082.419999999998</v>
      </c>
    </row>
    <row r="37" spans="1:9" s="3" customFormat="1" ht="12.75">
      <c r="A37" s="8" t="s">
        <v>29</v>
      </c>
      <c r="B37" s="7">
        <f>B35+B36</f>
        <v>139242.07</v>
      </c>
      <c r="C37" s="8">
        <f aca="true" t="shared" si="8" ref="C37:H37">B37+C36</f>
        <v>141852.07</v>
      </c>
      <c r="D37" s="8">
        <f t="shared" si="8"/>
        <v>141356.14</v>
      </c>
      <c r="E37" s="8">
        <f t="shared" si="8"/>
        <v>140522.21000000002</v>
      </c>
      <c r="F37" s="8">
        <f t="shared" si="8"/>
        <v>141738.28000000003</v>
      </c>
      <c r="G37" s="8">
        <f t="shared" si="8"/>
        <v>145904.35000000003</v>
      </c>
      <c r="H37" s="8">
        <f t="shared" si="8"/>
        <v>148120.42000000004</v>
      </c>
      <c r="I37" s="21" t="s">
        <v>2</v>
      </c>
    </row>
    <row r="38" spans="1:9" ht="12.75">
      <c r="A38" s="4"/>
      <c r="B38" s="4"/>
      <c r="C38" s="6"/>
      <c r="D38" s="6"/>
      <c r="E38" s="6"/>
      <c r="F38" s="6"/>
      <c r="G38" s="6"/>
      <c r="H38" s="6"/>
      <c r="I38" s="6"/>
    </row>
    <row r="39" spans="1:9" ht="12.75">
      <c r="A39" s="4"/>
      <c r="B39" s="4"/>
      <c r="C39" s="4"/>
      <c r="D39" s="4"/>
      <c r="E39" s="4"/>
      <c r="F39" s="4"/>
      <c r="G39" s="4"/>
      <c r="H39" s="4"/>
      <c r="I39" s="4"/>
    </row>
    <row r="40" spans="1:10" s="3" customFormat="1" ht="12.75">
      <c r="A40" s="17"/>
      <c r="B40" s="17"/>
      <c r="C40" s="17"/>
      <c r="D40" s="17"/>
      <c r="E40" s="17"/>
      <c r="F40" s="17"/>
      <c r="G40" s="17"/>
      <c r="H40" s="17"/>
      <c r="I40" s="17"/>
      <c r="J40" s="2"/>
    </row>
    <row r="41" spans="1:9" s="3" customFormat="1" ht="12.75">
      <c r="A41" s="17"/>
      <c r="B41" s="17"/>
      <c r="C41" s="17"/>
      <c r="D41" s="17"/>
      <c r="E41" s="17"/>
      <c r="F41" s="17"/>
      <c r="G41" s="17"/>
      <c r="H41" s="17"/>
      <c r="I41" s="18"/>
    </row>
    <row r="42" spans="1:9" s="3" customFormat="1" ht="12.75">
      <c r="A42" s="8"/>
      <c r="B42" s="8"/>
      <c r="C42" s="8"/>
      <c r="D42" s="8"/>
      <c r="E42" s="8"/>
      <c r="F42" s="8"/>
      <c r="G42" s="8"/>
      <c r="H42" s="8"/>
      <c r="I42" s="8"/>
    </row>
    <row r="43" spans="1:9" s="3" customFormat="1" ht="12.75">
      <c r="A43" s="8"/>
      <c r="B43" s="8"/>
      <c r="C43" s="8"/>
      <c r="D43" s="8"/>
      <c r="E43" s="8"/>
      <c r="F43" s="8"/>
      <c r="G43" s="8"/>
      <c r="H43" s="8"/>
      <c r="I43" s="8"/>
    </row>
    <row r="44" spans="1:9" s="3" customFormat="1" ht="12.75">
      <c r="A44" s="8"/>
      <c r="B44" s="8"/>
      <c r="C44" s="8"/>
      <c r="D44" s="8"/>
      <c r="E44" s="8"/>
      <c r="F44" s="8"/>
      <c r="G44" s="8"/>
      <c r="H44" s="8"/>
      <c r="I44" s="8"/>
    </row>
    <row r="45" spans="1:9" s="3" customFormat="1" ht="12.75">
      <c r="A45" s="8"/>
      <c r="B45" s="7"/>
      <c r="C45" s="8"/>
      <c r="D45" s="8"/>
      <c r="E45" s="8"/>
      <c r="F45" s="8"/>
      <c r="G45" s="8"/>
      <c r="H45" s="8"/>
      <c r="I45" s="21"/>
    </row>
  </sheetData>
  <sheetProtection/>
  <printOptions gridLines="1"/>
  <pageMargins left="0.42" right="0.75" top="0.68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AIETB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Newby</dc:creator>
  <cp:keywords/>
  <dc:description/>
  <cp:lastModifiedBy>Ceri Williams (INT)</cp:lastModifiedBy>
  <cp:lastPrinted>2018-03-13T07:58:44Z</cp:lastPrinted>
  <dcterms:created xsi:type="dcterms:W3CDTF">1999-10-07T18:21:10Z</dcterms:created>
  <dcterms:modified xsi:type="dcterms:W3CDTF">2018-03-29T19:11:04Z</dcterms:modified>
  <cp:category/>
  <cp:version/>
  <cp:contentType/>
  <cp:contentStatus/>
</cp:coreProperties>
</file>