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TS\Committees\IMC\2018\Nov 2018\pre read\"/>
    </mc:Choice>
  </mc:AlternateContent>
  <bookViews>
    <workbookView xWindow="11520" yWindow="60" windowWidth="18590" windowHeight="11790"/>
  </bookViews>
  <sheets>
    <sheet name="Man Accs " sheetId="10" r:id="rId1"/>
    <sheet name="Man Accs 31.7.09 (2)" sheetId="9" state="hidden" r:id="rId2"/>
    <sheet name="Man Accs 31.7.09" sheetId="6" state="hidden" r:id="rId3"/>
    <sheet name="Man Accs 28.4.09" sheetId="1" state="hidden" r:id="rId4"/>
    <sheet name="Accruals 04.09" sheetId="2" state="hidden" r:id="rId5"/>
    <sheet name="Inter-co" sheetId="5" state="hidden" r:id="rId6"/>
    <sheet name="Balance Sheet" sheetId="3" r:id="rId7"/>
    <sheet name="TB (2) -September" sheetId="15" r:id="rId8"/>
    <sheet name="TB" sheetId="13" r:id="rId9"/>
    <sheet name="Investment" sheetId="16" r:id="rId10"/>
    <sheet name="Budget" sheetId="19" state="hidden" r:id="rId11"/>
  </sheets>
  <definedNames>
    <definedName name="_xlnm._FilterDatabase" localSheetId="0" hidden="1">'Man Accs '!$B$5:$P$5</definedName>
    <definedName name="_xlnm._FilterDatabase" localSheetId="3" hidden="1">'Man Accs 28.4.09'!$A$3:$U$150</definedName>
    <definedName name="_xlnm._FilterDatabase" localSheetId="2" hidden="1">'Man Accs 31.7.09'!$A$2:$Z$278</definedName>
    <definedName name="_xlnm._FilterDatabase" localSheetId="1" hidden="1">'Man Accs 31.7.09 (2)'!$A$2:$Z$278</definedName>
    <definedName name="_sJ43" localSheetId="7">'Man Accs '!#REF!</definedName>
    <definedName name="_sJ43">'Man Accs '!#REF!</definedName>
    <definedName name="_xlnm.Print_Area" localSheetId="6">'Balance Sheet'!$A$1:$G$41</definedName>
    <definedName name="_xlnm.Print_Area" localSheetId="0">'Man Accs '!$B$1:$P$83</definedName>
    <definedName name="_xlnm.Print_Area" localSheetId="3">'Man Accs 28.4.09'!$C$1:$G$144</definedName>
    <definedName name="_xlnm.Print_Area" localSheetId="2">'Man Accs 31.7.09'!$D$1:$P$51</definedName>
    <definedName name="_xlnm.Print_Area" localSheetId="1">'Man Accs 31.7.09 (2)'!$D$1:$P$51</definedName>
    <definedName name="_xlnm.Print_Area" localSheetId="8">TB!$A$1:$Q$124</definedName>
    <definedName name="_xlnm.Print_Area" localSheetId="7">'TB (2) -September'!$A$1:$F$124</definedName>
    <definedName name="_xlnm.Print_Titles" localSheetId="3">'Man Accs 28.4.09'!$3:$3</definedName>
  </definedNames>
  <calcPr calcId="162913"/>
</workbook>
</file>

<file path=xl/calcChain.xml><?xml version="1.0" encoding="utf-8"?>
<calcChain xmlns="http://schemas.openxmlformats.org/spreadsheetml/2006/main">
  <c r="E42" i="10" l="1"/>
  <c r="E33" i="10"/>
  <c r="E31" i="10"/>
  <c r="E30" i="10"/>
  <c r="H8" i="10" l="1"/>
  <c r="D50" i="13"/>
  <c r="L83" i="10" l="1"/>
  <c r="M76" i="10"/>
  <c r="M56" i="10"/>
  <c r="L39" i="10"/>
  <c r="M23" i="10"/>
  <c r="L80" i="10"/>
  <c r="L61" i="10"/>
  <c r="L57" i="10"/>
  <c r="L81" i="10" s="1"/>
  <c r="L44" i="10"/>
  <c r="L43" i="10"/>
  <c r="L35" i="10"/>
  <c r="L24" i="10"/>
  <c r="L9" i="10"/>
  <c r="L26" i="10" s="1"/>
  <c r="K76" i="10"/>
  <c r="K56" i="10"/>
  <c r="K23" i="10"/>
  <c r="F56" i="10"/>
  <c r="E26" i="13" l="1"/>
  <c r="E28" i="13"/>
  <c r="E29" i="13"/>
  <c r="J85" i="16" l="1"/>
  <c r="J82" i="16"/>
  <c r="G85" i="16"/>
  <c r="G82" i="16"/>
  <c r="H85" i="16"/>
  <c r="I85" i="16"/>
  <c r="K85" i="16"/>
  <c r="F85" i="16"/>
  <c r="H58" i="16"/>
  <c r="I58" i="16"/>
  <c r="K58" i="16"/>
  <c r="F58" i="16"/>
  <c r="F11" i="16"/>
  <c r="B80" i="16"/>
  <c r="L79" i="16"/>
  <c r="K79" i="16"/>
  <c r="H79" i="16"/>
  <c r="L78" i="16"/>
  <c r="J78" i="16"/>
  <c r="G78" i="16"/>
  <c r="L76" i="16"/>
  <c r="L72" i="16"/>
  <c r="L80" i="16" s="1"/>
  <c r="I72" i="16"/>
  <c r="F72" i="16"/>
  <c r="AD60" i="10" l="1"/>
  <c r="W34" i="10"/>
  <c r="W33" i="10"/>
  <c r="W32" i="10"/>
  <c r="W31" i="10"/>
  <c r="W30" i="10"/>
  <c r="N24" i="10" l="1"/>
  <c r="D6" i="15" l="1"/>
  <c r="D7" i="15"/>
  <c r="D8" i="15"/>
  <c r="W66" i="10" l="1"/>
  <c r="W67" i="10"/>
  <c r="W68" i="10"/>
  <c r="W69" i="10"/>
  <c r="W70" i="10"/>
  <c r="W71" i="10"/>
  <c r="W72" i="10"/>
  <c r="W73" i="10"/>
  <c r="W74" i="10"/>
  <c r="W75" i="10"/>
  <c r="W76" i="10"/>
  <c r="W77" i="10"/>
  <c r="W78" i="10"/>
  <c r="W79" i="10"/>
  <c r="W65" i="10"/>
  <c r="W50" i="10"/>
  <c r="W51" i="10"/>
  <c r="W52" i="10"/>
  <c r="W53" i="10"/>
  <c r="W54" i="10"/>
  <c r="W55" i="10"/>
  <c r="W56" i="10"/>
  <c r="W49" i="10"/>
  <c r="W14" i="10"/>
  <c r="W15" i="10"/>
  <c r="W16" i="10"/>
  <c r="W17" i="10"/>
  <c r="W18" i="10"/>
  <c r="W19" i="10"/>
  <c r="W20" i="10"/>
  <c r="W21" i="10"/>
  <c r="W22" i="10"/>
  <c r="W23" i="10"/>
  <c r="X23" i="10" s="1"/>
  <c r="H23" i="10" s="1"/>
  <c r="W13" i="10"/>
  <c r="J80" i="10" l="1"/>
  <c r="J61" i="10"/>
  <c r="J57" i="10"/>
  <c r="J81" i="10" s="1"/>
  <c r="J43" i="10"/>
  <c r="J35" i="10"/>
  <c r="J9" i="10"/>
  <c r="J26" i="10" s="1"/>
  <c r="J24" i="10"/>
  <c r="B10" i="3" l="1"/>
  <c r="F60" i="10" l="1"/>
  <c r="C60" i="10"/>
  <c r="I60" i="10" l="1"/>
  <c r="I61" i="10" s="1"/>
  <c r="K60" i="10"/>
  <c r="M60" i="10" s="1"/>
  <c r="M61" i="10" s="1"/>
  <c r="W60" i="10"/>
  <c r="N61" i="10"/>
  <c r="AA43" i="10" l="1"/>
  <c r="AD43" i="10"/>
  <c r="D6" i="13" l="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8" i="13"/>
  <c r="D29" i="13"/>
  <c r="D30" i="13"/>
  <c r="D31" i="13"/>
  <c r="D32" i="13"/>
  <c r="D33" i="13"/>
  <c r="D34" i="13"/>
  <c r="D4" i="13"/>
  <c r="D5" i="13"/>
  <c r="I69" i="16" l="1"/>
  <c r="I80" i="16" s="1"/>
  <c r="G69" i="16"/>
  <c r="G80" i="16" s="1"/>
  <c r="H69" i="16"/>
  <c r="H80" i="16" s="1"/>
  <c r="J69" i="16"/>
  <c r="J80" i="16" s="1"/>
  <c r="F69" i="16"/>
  <c r="F80" i="16" s="1"/>
  <c r="D48" i="15" l="1"/>
  <c r="D49" i="15"/>
  <c r="D50" i="15"/>
  <c r="D51" i="15"/>
  <c r="C7" i="10" s="1"/>
  <c r="D52" i="15"/>
  <c r="D53" i="15"/>
  <c r="D48" i="13"/>
  <c r="D52" i="13"/>
  <c r="L68" i="16" l="1"/>
  <c r="K68" i="16" s="1"/>
  <c r="L67" i="16"/>
  <c r="J67" i="16"/>
  <c r="G67" i="16"/>
  <c r="L65" i="16"/>
  <c r="L61" i="16"/>
  <c r="I61" i="16"/>
  <c r="F61" i="16"/>
  <c r="H68" i="16" l="1"/>
  <c r="L57" i="16" l="1"/>
  <c r="K57" i="16" s="1"/>
  <c r="K69" i="16" s="1"/>
  <c r="K80" i="16" s="1"/>
  <c r="J56" i="16"/>
  <c r="G56" i="16"/>
  <c r="L55" i="16"/>
  <c r="J55" i="16"/>
  <c r="G55" i="16"/>
  <c r="L53" i="16"/>
  <c r="L49" i="16"/>
  <c r="I49" i="16"/>
  <c r="F49" i="16"/>
  <c r="H57" i="16" l="1"/>
  <c r="E16" i="3" l="1"/>
  <c r="F80" i="19" l="1"/>
  <c r="G80" i="19" s="1"/>
  <c r="E80" i="19"/>
  <c r="C80" i="19"/>
  <c r="G79" i="19"/>
  <c r="G76" i="19"/>
  <c r="G73" i="19"/>
  <c r="G70" i="19"/>
  <c r="G67" i="19"/>
  <c r="G66" i="19"/>
  <c r="G65" i="19"/>
  <c r="F61" i="19"/>
  <c r="G61" i="19" s="1"/>
  <c r="E61" i="19"/>
  <c r="C61" i="19"/>
  <c r="G60" i="19"/>
  <c r="F57" i="19"/>
  <c r="G57" i="19" s="1"/>
  <c r="E57" i="19"/>
  <c r="E81" i="19" s="1"/>
  <c r="C57" i="19"/>
  <c r="C81" i="19" s="1"/>
  <c r="G56" i="19"/>
  <c r="G55" i="19"/>
  <c r="G54" i="19"/>
  <c r="G51" i="19"/>
  <c r="G50" i="19"/>
  <c r="G49" i="19"/>
  <c r="F43" i="19"/>
  <c r="G43" i="19" s="1"/>
  <c r="E43" i="19"/>
  <c r="C43" i="19"/>
  <c r="G42" i="19"/>
  <c r="F39" i="19"/>
  <c r="E39" i="19"/>
  <c r="G39" i="19" s="1"/>
  <c r="C39" i="19"/>
  <c r="G38" i="19"/>
  <c r="F35" i="19"/>
  <c r="G35" i="19" s="1"/>
  <c r="E35" i="19"/>
  <c r="E44" i="19" s="1"/>
  <c r="C35" i="19"/>
  <c r="C44" i="19" s="1"/>
  <c r="G34" i="19"/>
  <c r="G33" i="19"/>
  <c r="G32" i="19"/>
  <c r="G31" i="19"/>
  <c r="G30" i="19"/>
  <c r="E24" i="19"/>
  <c r="C24" i="19"/>
  <c r="G23" i="19"/>
  <c r="G22" i="19"/>
  <c r="G21" i="19"/>
  <c r="G20" i="19"/>
  <c r="G17" i="19"/>
  <c r="G16" i="19"/>
  <c r="G13" i="19"/>
  <c r="F13" i="19"/>
  <c r="F24" i="19" s="1"/>
  <c r="G24" i="19" s="1"/>
  <c r="F9" i="19"/>
  <c r="F26" i="19" s="1"/>
  <c r="E9" i="19"/>
  <c r="E26" i="19" s="1"/>
  <c r="C9" i="19"/>
  <c r="C26" i="19" s="1"/>
  <c r="G8" i="19"/>
  <c r="G7" i="19"/>
  <c r="C83" i="19" l="1"/>
  <c r="E83" i="19"/>
  <c r="G9" i="19"/>
  <c r="G26" i="19" s="1"/>
  <c r="F44" i="19"/>
  <c r="F81" i="19"/>
  <c r="G81" i="19" s="1"/>
  <c r="G44" i="19" l="1"/>
  <c r="F83" i="19"/>
  <c r="G83" i="19" s="1"/>
  <c r="E23" i="10" l="1"/>
  <c r="AJ8" i="10" l="1"/>
  <c r="O76" i="10"/>
  <c r="O52" i="10"/>
  <c r="O53" i="10"/>
  <c r="W42" i="10"/>
  <c r="W43" i="10" s="1"/>
  <c r="W38" i="10"/>
  <c r="W39" i="10" s="1"/>
  <c r="X32" i="10"/>
  <c r="AJ32" i="10" s="1"/>
  <c r="X34" i="10"/>
  <c r="O23" i="10"/>
  <c r="W7" i="10"/>
  <c r="P39" i="10"/>
  <c r="W61" i="10" l="1"/>
  <c r="H60" i="10"/>
  <c r="X33" i="10"/>
  <c r="AJ33" i="10"/>
  <c r="AK33" i="10" s="1"/>
  <c r="W9" i="10"/>
  <c r="P24" i="10"/>
  <c r="P80" i="10"/>
  <c r="P42" i="10"/>
  <c r="AK8" i="10"/>
  <c r="P57" i="10"/>
  <c r="W57" i="10"/>
  <c r="W80" i="10"/>
  <c r="W24" i="10"/>
  <c r="W26" i="10" s="1"/>
  <c r="P61" i="10" l="1"/>
  <c r="O60" i="10"/>
  <c r="O61" i="10" s="1"/>
  <c r="P81" i="10"/>
  <c r="P9" i="10"/>
  <c r="P26" i="10" s="1"/>
  <c r="P43" i="10"/>
  <c r="W81" i="10"/>
  <c r="X31" i="10"/>
  <c r="Y31" i="10" s="1"/>
  <c r="Z31" i="10" s="1"/>
  <c r="AA31" i="10" s="1"/>
  <c r="AB31" i="10" s="1"/>
  <c r="AC31" i="10" s="1"/>
  <c r="AD31" i="10" s="1"/>
  <c r="AE31" i="10" s="1"/>
  <c r="AF31" i="10" s="1"/>
  <c r="AG31" i="10" s="1"/>
  <c r="AH31" i="10" s="1"/>
  <c r="AI31" i="10" s="1"/>
  <c r="W35" i="10"/>
  <c r="W44" i="10" s="1"/>
  <c r="P35" i="10" l="1"/>
  <c r="P44" i="10" s="1"/>
  <c r="P83" i="10" s="1"/>
  <c r="W83" i="10"/>
  <c r="J43" i="16"/>
  <c r="G43" i="16"/>
  <c r="E12" i="15" l="1"/>
  <c r="E13" i="15"/>
  <c r="E14" i="15"/>
  <c r="E15" i="15"/>
  <c r="D12" i="15" l="1"/>
  <c r="F121" i="15" l="1"/>
  <c r="R7" i="10" l="1"/>
  <c r="R79" i="10"/>
  <c r="R73" i="10"/>
  <c r="R70" i="10"/>
  <c r="R67" i="10"/>
  <c r="R66" i="10"/>
  <c r="R65" i="10"/>
  <c r="R60" i="10"/>
  <c r="R55" i="10"/>
  <c r="R54" i="10"/>
  <c r="R51" i="10"/>
  <c r="R50" i="10"/>
  <c r="R49" i="10"/>
  <c r="R42" i="10"/>
  <c r="R38" i="10"/>
  <c r="R34" i="10"/>
  <c r="R33" i="10"/>
  <c r="R32" i="10"/>
  <c r="R31" i="10"/>
  <c r="R30" i="10"/>
  <c r="R23" i="10"/>
  <c r="R22" i="10"/>
  <c r="R21" i="10"/>
  <c r="R20" i="10"/>
  <c r="R17" i="10"/>
  <c r="R16" i="10"/>
  <c r="R13" i="10"/>
  <c r="R8" i="10"/>
  <c r="R9" i="10"/>
  <c r="R24" i="10"/>
  <c r="R35" i="10"/>
  <c r="R39" i="10"/>
  <c r="R43" i="10"/>
  <c r="R56" i="10"/>
  <c r="R57" i="10"/>
  <c r="R61" i="10"/>
  <c r="R80" i="10"/>
  <c r="R76" i="10" l="1"/>
  <c r="R81" i="10"/>
  <c r="R44" i="10"/>
  <c r="R26" i="10"/>
  <c r="L27" i="16"/>
  <c r="L38" i="16"/>
  <c r="L44" i="16"/>
  <c r="K44" i="16" s="1"/>
  <c r="L42" i="16"/>
  <c r="J42" i="16"/>
  <c r="G42" i="16"/>
  <c r="L40" i="16"/>
  <c r="L36" i="16"/>
  <c r="I36" i="16"/>
  <c r="F36" i="16"/>
  <c r="B2" i="3"/>
  <c r="H44" i="16" l="1"/>
  <c r="R83" i="10"/>
  <c r="C30" i="10"/>
  <c r="H30" i="10" l="1"/>
  <c r="E37" i="13"/>
  <c r="D37" i="13" s="1"/>
  <c r="E38" i="13"/>
  <c r="D38" i="13" s="1"/>
  <c r="E39" i="13"/>
  <c r="D39" i="13" s="1"/>
  <c r="E40" i="13"/>
  <c r="D40" i="13" s="1"/>
  <c r="E41" i="13"/>
  <c r="D41" i="13" s="1"/>
  <c r="E42" i="13"/>
  <c r="D42" i="13" s="1"/>
  <c r="E43" i="13"/>
  <c r="D43" i="13" s="1"/>
  <c r="E44" i="13"/>
  <c r="D44" i="13" s="1"/>
  <c r="E45" i="13"/>
  <c r="D45" i="13" s="1"/>
  <c r="E46" i="13"/>
  <c r="D46" i="13" s="1"/>
  <c r="E47" i="13"/>
  <c r="E49" i="13"/>
  <c r="D49" i="13" s="1"/>
  <c r="E50" i="13"/>
  <c r="E51" i="13"/>
  <c r="E53" i="13"/>
  <c r="D53" i="13" s="1"/>
  <c r="E54" i="13"/>
  <c r="D54" i="13" s="1"/>
  <c r="E55" i="13"/>
  <c r="D55" i="13" s="1"/>
  <c r="E56" i="13"/>
  <c r="D56" i="13" s="1"/>
  <c r="E57" i="13"/>
  <c r="D57" i="13" s="1"/>
  <c r="E58" i="13"/>
  <c r="D58" i="13" s="1"/>
  <c r="E59" i="13"/>
  <c r="D59" i="13" s="1"/>
  <c r="E60" i="13"/>
  <c r="D60" i="13" s="1"/>
  <c r="E61" i="13"/>
  <c r="D61" i="13" s="1"/>
  <c r="E62" i="13"/>
  <c r="D62" i="13" s="1"/>
  <c r="E63" i="13"/>
  <c r="D63" i="13" s="1"/>
  <c r="E64" i="13"/>
  <c r="D64" i="13" s="1"/>
  <c r="E65" i="13"/>
  <c r="D65" i="13" s="1"/>
  <c r="E66" i="13"/>
  <c r="D66" i="13" s="1"/>
  <c r="E67" i="13"/>
  <c r="D67" i="13" s="1"/>
  <c r="E68" i="13"/>
  <c r="D68" i="13" s="1"/>
  <c r="E69" i="13"/>
  <c r="D69" i="13" s="1"/>
  <c r="E70" i="13"/>
  <c r="D70" i="13" s="1"/>
  <c r="E71" i="13"/>
  <c r="D71" i="13" s="1"/>
  <c r="E72" i="13"/>
  <c r="D72" i="13" s="1"/>
  <c r="E73" i="13"/>
  <c r="D73" i="13" s="1"/>
  <c r="E74" i="13"/>
  <c r="D74" i="13" s="1"/>
  <c r="E75" i="13"/>
  <c r="D75" i="13" s="1"/>
  <c r="E76" i="13"/>
  <c r="D76" i="13" s="1"/>
  <c r="E77" i="13"/>
  <c r="D77" i="13" s="1"/>
  <c r="E78" i="13"/>
  <c r="D78" i="13" s="1"/>
  <c r="E79" i="13"/>
  <c r="D79" i="13" s="1"/>
  <c r="E80" i="13"/>
  <c r="D80" i="13" s="1"/>
  <c r="E81" i="13"/>
  <c r="D81" i="13" s="1"/>
  <c r="E82" i="13"/>
  <c r="D82" i="13" s="1"/>
  <c r="E83" i="13"/>
  <c r="D83" i="13" s="1"/>
  <c r="E84" i="13"/>
  <c r="D84" i="13" s="1"/>
  <c r="E85" i="13"/>
  <c r="D85" i="13" s="1"/>
  <c r="E86" i="13"/>
  <c r="D86" i="13" s="1"/>
  <c r="E87" i="13"/>
  <c r="D87" i="13" s="1"/>
  <c r="E88" i="13"/>
  <c r="D88" i="13" s="1"/>
  <c r="E89" i="13"/>
  <c r="D89" i="13" s="1"/>
  <c r="E90" i="13"/>
  <c r="D90" i="13" s="1"/>
  <c r="E91" i="13"/>
  <c r="D91" i="13" s="1"/>
  <c r="E92" i="13"/>
  <c r="D92" i="13" s="1"/>
  <c r="E93" i="13"/>
  <c r="D93" i="13" s="1"/>
  <c r="E94" i="13"/>
  <c r="D94" i="13" s="1"/>
  <c r="E95" i="13"/>
  <c r="D95" i="13" s="1"/>
  <c r="E96" i="13"/>
  <c r="D96" i="13" s="1"/>
  <c r="E97" i="13"/>
  <c r="D97" i="13" s="1"/>
  <c r="E98" i="13"/>
  <c r="D98" i="13" s="1"/>
  <c r="E99" i="13"/>
  <c r="D99" i="13" s="1"/>
  <c r="E100" i="13"/>
  <c r="D100" i="13" s="1"/>
  <c r="E101" i="13"/>
  <c r="D101" i="13" s="1"/>
  <c r="E102" i="13"/>
  <c r="D102" i="13" s="1"/>
  <c r="E103" i="13"/>
  <c r="D103" i="13" s="1"/>
  <c r="E104" i="13"/>
  <c r="D104" i="13" s="1"/>
  <c r="E105" i="13"/>
  <c r="D105" i="13" s="1"/>
  <c r="E106" i="13"/>
  <c r="D106" i="13" s="1"/>
  <c r="E107" i="13"/>
  <c r="D107" i="13" s="1"/>
  <c r="E108" i="13"/>
  <c r="D108" i="13" s="1"/>
  <c r="E109" i="13"/>
  <c r="D109" i="13" s="1"/>
  <c r="E110" i="13"/>
  <c r="D110" i="13" s="1"/>
  <c r="E111" i="13"/>
  <c r="D111" i="13" s="1"/>
  <c r="E112" i="13"/>
  <c r="D112" i="13" s="1"/>
  <c r="E113" i="13"/>
  <c r="D113" i="13" s="1"/>
  <c r="E114" i="13"/>
  <c r="D114" i="13" s="1"/>
  <c r="E115" i="13"/>
  <c r="D115" i="13" s="1"/>
  <c r="E116" i="13"/>
  <c r="D116" i="13" s="1"/>
  <c r="E117" i="13"/>
  <c r="D117" i="13" s="1"/>
  <c r="E118" i="13"/>
  <c r="D118" i="13" s="1"/>
  <c r="E119" i="13"/>
  <c r="D119" i="13" s="1"/>
  <c r="G121" i="13"/>
  <c r="H121" i="13"/>
  <c r="I121" i="13"/>
  <c r="J121" i="13"/>
  <c r="K121" i="13"/>
  <c r="L121" i="13"/>
  <c r="M121" i="13"/>
  <c r="F13" i="10" l="1"/>
  <c r="K13" i="10" s="1"/>
  <c r="M13" i="10" s="1"/>
  <c r="F70" i="10"/>
  <c r="F42" i="10"/>
  <c r="I42" i="10" s="1"/>
  <c r="D51" i="13"/>
  <c r="F7" i="10" s="1"/>
  <c r="K7" i="10" s="1"/>
  <c r="M7" i="10" s="1"/>
  <c r="D47" i="13"/>
  <c r="F67" i="10"/>
  <c r="O67" i="10" l="1"/>
  <c r="K67" i="10"/>
  <c r="M67" i="10" s="1"/>
  <c r="O70" i="10"/>
  <c r="K70" i="10"/>
  <c r="M70" i="10" s="1"/>
  <c r="N8" i="10"/>
  <c r="O8" i="10" s="1"/>
  <c r="F8" i="10"/>
  <c r="N42" i="10"/>
  <c r="K42" i="10" s="1"/>
  <c r="M42" i="10" s="1"/>
  <c r="I43" i="10"/>
  <c r="N7" i="10"/>
  <c r="I9" i="10"/>
  <c r="D121" i="13"/>
  <c r="S7" i="10"/>
  <c r="L32" i="16"/>
  <c r="K32" i="16" s="1"/>
  <c r="L31" i="16"/>
  <c r="J31" i="16"/>
  <c r="G31" i="16"/>
  <c r="L29" i="16"/>
  <c r="L25" i="16"/>
  <c r="I25" i="16"/>
  <c r="F25" i="16"/>
  <c r="L21" i="16"/>
  <c r="K21" i="16" s="1"/>
  <c r="L20" i="16"/>
  <c r="J20" i="16"/>
  <c r="G20" i="16"/>
  <c r="L18" i="16"/>
  <c r="L17" i="16"/>
  <c r="I17" i="16"/>
  <c r="F17" i="16"/>
  <c r="L14" i="16"/>
  <c r="I14" i="16"/>
  <c r="F14" i="16"/>
  <c r="L13" i="16"/>
  <c r="I13" i="16"/>
  <c r="F13" i="16"/>
  <c r="L12" i="16"/>
  <c r="I12" i="16"/>
  <c r="F12" i="16"/>
  <c r="B11" i="16"/>
  <c r="B22" i="16" s="1"/>
  <c r="B33" i="16" s="1"/>
  <c r="B45" i="16" s="1"/>
  <c r="B58" i="16" s="1"/>
  <c r="B69" i="16" s="1"/>
  <c r="L10" i="16"/>
  <c r="K10" i="16" s="1"/>
  <c r="I8" i="16"/>
  <c r="L7" i="16"/>
  <c r="L5" i="16"/>
  <c r="I5" i="16"/>
  <c r="F5" i="16"/>
  <c r="J11" i="16"/>
  <c r="G11" i="16"/>
  <c r="G22" i="16" s="1"/>
  <c r="G33" i="16" s="1"/>
  <c r="G45" i="16" s="1"/>
  <c r="S8" i="10" l="1"/>
  <c r="K8" i="10"/>
  <c r="M8" i="10" s="1"/>
  <c r="M9" i="10" s="1"/>
  <c r="F9" i="10"/>
  <c r="S9" i="10" s="1"/>
  <c r="G8" i="10"/>
  <c r="N9" i="10"/>
  <c r="K9" i="10" s="1"/>
  <c r="O7" i="10"/>
  <c r="O9" i="10" s="1"/>
  <c r="N43" i="10"/>
  <c r="O42" i="10"/>
  <c r="O43" i="10" s="1"/>
  <c r="O13" i="10"/>
  <c r="H21" i="16"/>
  <c r="J22" i="16"/>
  <c r="I11" i="16"/>
  <c r="I22" i="16" s="1"/>
  <c r="I33" i="16" s="1"/>
  <c r="I45" i="16" s="1"/>
  <c r="L11" i="16"/>
  <c r="L22" i="16" s="1"/>
  <c r="L33" i="16" s="1"/>
  <c r="L45" i="16" s="1"/>
  <c r="L58" i="16" s="1"/>
  <c r="L69" i="16" s="1"/>
  <c r="H10" i="16"/>
  <c r="H32" i="16"/>
  <c r="F22" i="16"/>
  <c r="F33" i="16" s="1"/>
  <c r="F45" i="16" s="1"/>
  <c r="J33" i="16"/>
  <c r="J45" i="16" s="1"/>
  <c r="H11" i="16"/>
  <c r="H22" i="16" s="1"/>
  <c r="K11" i="16"/>
  <c r="K22" i="16" s="1"/>
  <c r="K33" i="16" s="1"/>
  <c r="K45" i="16" s="1"/>
  <c r="E5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B23" i="3" s="1"/>
  <c r="E30" i="13"/>
  <c r="E31" i="13"/>
  <c r="E32" i="13"/>
  <c r="E33" i="13"/>
  <c r="E34" i="13"/>
  <c r="E38" i="15"/>
  <c r="E39" i="15"/>
  <c r="E40" i="15"/>
  <c r="E41" i="15"/>
  <c r="E42" i="15"/>
  <c r="E43" i="15"/>
  <c r="E44" i="15"/>
  <c r="E45" i="15"/>
  <c r="E46" i="15"/>
  <c r="E47" i="15"/>
  <c r="E49" i="15"/>
  <c r="E50" i="15"/>
  <c r="E51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C3" i="13"/>
  <c r="H33" i="16" l="1"/>
  <c r="H45" i="16" s="1"/>
  <c r="D30" i="15"/>
  <c r="D31" i="15"/>
  <c r="D32" i="15"/>
  <c r="D33" i="15"/>
  <c r="D90" i="15"/>
  <c r="S76" i="10" l="1"/>
  <c r="AJ60" i="10" l="1"/>
  <c r="X61" i="10" l="1"/>
  <c r="Y61" i="10"/>
  <c r="Z61" i="10"/>
  <c r="AA61" i="10"/>
  <c r="AB61" i="10"/>
  <c r="AC61" i="10"/>
  <c r="AD61" i="10"/>
  <c r="AE61" i="10"/>
  <c r="AF61" i="10"/>
  <c r="AG61" i="10"/>
  <c r="AH61" i="10"/>
  <c r="AI61" i="10"/>
  <c r="B14" i="3"/>
  <c r="E61" i="10" l="1"/>
  <c r="AF42" i="10" l="1"/>
  <c r="AF43" i="10" s="1"/>
  <c r="AC42" i="10"/>
  <c r="AC43" i="10" l="1"/>
  <c r="S23" i="10"/>
  <c r="H76" i="10" l="1"/>
  <c r="E76" i="10"/>
  <c r="X43" i="10"/>
  <c r="Y43" i="10"/>
  <c r="AB43" i="10"/>
  <c r="AE43" i="10"/>
  <c r="AG43" i="10"/>
  <c r="AH43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K36" i="10"/>
  <c r="AK6" i="10"/>
  <c r="AK37" i="10"/>
  <c r="AK40" i="10"/>
  <c r="AK41" i="10"/>
  <c r="D76" i="10" l="1"/>
  <c r="G76" i="10"/>
  <c r="AA22" i="10"/>
  <c r="AB22" i="10"/>
  <c r="AC22" i="10"/>
  <c r="AD22" i="10"/>
  <c r="AE22" i="10"/>
  <c r="AF22" i="10"/>
  <c r="AG22" i="10"/>
  <c r="AH22" i="10"/>
  <c r="AI22" i="10"/>
  <c r="H56" i="10"/>
  <c r="AJ56" i="10"/>
  <c r="AK56" i="10" s="1"/>
  <c r="E56" i="10"/>
  <c r="C56" i="10"/>
  <c r="S56" i="10" l="1"/>
  <c r="O56" i="10"/>
  <c r="AJ23" i="10"/>
  <c r="AK23" i="10" s="1"/>
  <c r="D23" i="10"/>
  <c r="G23" i="10"/>
  <c r="G56" i="10"/>
  <c r="D56" i="10"/>
  <c r="E38" i="10" l="1"/>
  <c r="E39" i="10" s="1"/>
  <c r="E43" i="10"/>
  <c r="D109" i="15"/>
  <c r="D110" i="15"/>
  <c r="D60" i="15"/>
  <c r="D30" i="10" l="1"/>
  <c r="D119" i="15"/>
  <c r="D118" i="15"/>
  <c r="D117" i="15"/>
  <c r="C79" i="10" s="1"/>
  <c r="D116" i="15"/>
  <c r="C21" i="10" s="1"/>
  <c r="D115" i="15"/>
  <c r="C20" i="10" s="1"/>
  <c r="D114" i="15"/>
  <c r="D113" i="15"/>
  <c r="D112" i="15"/>
  <c r="C22" i="10" s="1"/>
  <c r="D111" i="15"/>
  <c r="D108" i="15"/>
  <c r="D107" i="15"/>
  <c r="D106" i="15"/>
  <c r="D105" i="15"/>
  <c r="D104" i="15"/>
  <c r="D103" i="15"/>
  <c r="D102" i="15"/>
  <c r="D101" i="15"/>
  <c r="D100" i="15"/>
  <c r="D99" i="15"/>
  <c r="C73" i="10" s="1"/>
  <c r="D98" i="15"/>
  <c r="D97" i="15"/>
  <c r="D96" i="15"/>
  <c r="D95" i="15"/>
  <c r="D94" i="15"/>
  <c r="C55" i="10" s="1"/>
  <c r="D93" i="15"/>
  <c r="D92" i="15"/>
  <c r="D91" i="15"/>
  <c r="D89" i="15"/>
  <c r="D88" i="15"/>
  <c r="D87" i="15"/>
  <c r="D86" i="15"/>
  <c r="D85" i="15"/>
  <c r="D84" i="15"/>
  <c r="D83" i="15"/>
  <c r="D82" i="15"/>
  <c r="D81" i="15"/>
  <c r="C17" i="10" s="1"/>
  <c r="D80" i="15"/>
  <c r="D79" i="15"/>
  <c r="D78" i="15"/>
  <c r="D77" i="15"/>
  <c r="D76" i="15"/>
  <c r="D75" i="15"/>
  <c r="D74" i="15"/>
  <c r="D73" i="15"/>
  <c r="D72" i="15"/>
  <c r="C16" i="10" s="1"/>
  <c r="D71" i="15"/>
  <c r="D70" i="15"/>
  <c r="D69" i="15"/>
  <c r="D68" i="15"/>
  <c r="C54" i="10" s="1"/>
  <c r="D67" i="15"/>
  <c r="C51" i="10" s="1"/>
  <c r="D66" i="15"/>
  <c r="C50" i="10" s="1"/>
  <c r="D65" i="15"/>
  <c r="D64" i="15"/>
  <c r="D63" i="15"/>
  <c r="D62" i="15"/>
  <c r="D61" i="15"/>
  <c r="C49" i="10" s="1"/>
  <c r="D59" i="15"/>
  <c r="D58" i="15"/>
  <c r="D57" i="15"/>
  <c r="D56" i="15"/>
  <c r="D55" i="15"/>
  <c r="D54" i="15"/>
  <c r="D47" i="15"/>
  <c r="C8" i="10" s="1"/>
  <c r="D46" i="15"/>
  <c r="D45" i="15"/>
  <c r="C34" i="10" s="1"/>
  <c r="D44" i="15"/>
  <c r="D43" i="15"/>
  <c r="D42" i="15"/>
  <c r="D41" i="15"/>
  <c r="D40" i="15"/>
  <c r="C33" i="10" s="1"/>
  <c r="D39" i="15"/>
  <c r="D38" i="15"/>
  <c r="C32" i="10" s="1"/>
  <c r="E37" i="15"/>
  <c r="D37" i="15" s="1"/>
  <c r="D34" i="15"/>
  <c r="D29" i="15"/>
  <c r="D28" i="15"/>
  <c r="D26" i="15"/>
  <c r="D25" i="15"/>
  <c r="D24" i="15"/>
  <c r="D23" i="15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E16" i="15"/>
  <c r="D16" i="15" s="1"/>
  <c r="D15" i="15"/>
  <c r="D14" i="15"/>
  <c r="D13" i="15"/>
  <c r="E11" i="15"/>
  <c r="D11" i="15" s="1"/>
  <c r="E10" i="15"/>
  <c r="D10" i="15" s="1"/>
  <c r="E9" i="15"/>
  <c r="D9" i="15" s="1"/>
  <c r="E8" i="15"/>
  <c r="E7" i="15"/>
  <c r="E5" i="15"/>
  <c r="D5" i="15" s="1"/>
  <c r="E4" i="15"/>
  <c r="D4" i="15" s="1"/>
  <c r="C3" i="15"/>
  <c r="C42" i="10" l="1"/>
  <c r="C70" i="10"/>
  <c r="C31" i="10"/>
  <c r="E32" i="10"/>
  <c r="C67" i="10"/>
  <c r="D8" i="10"/>
  <c r="D42" i="10"/>
  <c r="C38" i="10"/>
  <c r="C39" i="10" s="1"/>
  <c r="D39" i="10" s="1"/>
  <c r="C65" i="10"/>
  <c r="C13" i="10"/>
  <c r="C24" i="10" s="1"/>
  <c r="C66" i="10"/>
  <c r="C61" i="10"/>
  <c r="C57" i="10"/>
  <c r="D27" i="15"/>
  <c r="D3" i="15" s="1"/>
  <c r="D121" i="15"/>
  <c r="C88" i="10" s="1"/>
  <c r="C9" i="10" l="1"/>
  <c r="C26" i="10" s="1"/>
  <c r="C43" i="10"/>
  <c r="D43" i="10" s="1"/>
  <c r="D38" i="10"/>
  <c r="C80" i="10"/>
  <c r="C81" i="10" s="1"/>
  <c r="C35" i="10"/>
  <c r="D60" i="10"/>
  <c r="D123" i="15"/>
  <c r="E3" i="15"/>
  <c r="F39" i="3"/>
  <c r="C44" i="10" l="1"/>
  <c r="E26" i="3"/>
  <c r="F29" i="3" s="1"/>
  <c r="F31" i="3" l="1"/>
  <c r="F41" i="3" s="1"/>
  <c r="C83" i="10"/>
  <c r="F43" i="3" l="1"/>
  <c r="C87" i="10"/>
  <c r="C89" i="10"/>
  <c r="F27" i="13"/>
  <c r="F121" i="13" l="1"/>
  <c r="E27" i="13"/>
  <c r="D27" i="13" s="1"/>
  <c r="F30" i="10" l="1"/>
  <c r="K30" i="10" s="1"/>
  <c r="M30" i="10" s="1"/>
  <c r="S30" i="10" l="1"/>
  <c r="N30" i="10"/>
  <c r="O30" i="10" s="1"/>
  <c r="H38" i="10"/>
  <c r="H39" i="10" s="1"/>
  <c r="AJ38" i="10"/>
  <c r="AJ39" i="10" l="1"/>
  <c r="AK39" i="10" s="1"/>
  <c r="AK38" i="10"/>
  <c r="G30" i="10"/>
  <c r="AI79" i="10"/>
  <c r="AH79" i="10"/>
  <c r="AG79" i="10"/>
  <c r="AF79" i="10"/>
  <c r="AE79" i="10"/>
  <c r="AD79" i="10"/>
  <c r="AC79" i="10"/>
  <c r="AB79" i="10"/>
  <c r="AA79" i="10"/>
  <c r="E79" i="10" s="1"/>
  <c r="Z79" i="10"/>
  <c r="Y79" i="10"/>
  <c r="X79" i="10"/>
  <c r="H61" i="10"/>
  <c r="AI7" i="10"/>
  <c r="AI9" i="10" s="1"/>
  <c r="AH7" i="10"/>
  <c r="AH9" i="10" s="1"/>
  <c r="AG7" i="10"/>
  <c r="AG9" i="10" s="1"/>
  <c r="AF7" i="10"/>
  <c r="AF9" i="10" s="1"/>
  <c r="AE7" i="10"/>
  <c r="AE9" i="10" s="1"/>
  <c r="AD7" i="10"/>
  <c r="AD9" i="10" s="1"/>
  <c r="AC7" i="10"/>
  <c r="AC9" i="10" s="1"/>
  <c r="AB7" i="10"/>
  <c r="AB9" i="10" s="1"/>
  <c r="AA7" i="10"/>
  <c r="AA9" i="10" s="1"/>
  <c r="Z7" i="10"/>
  <c r="Z9" i="10" s="1"/>
  <c r="Y7" i="10"/>
  <c r="Y9" i="10" s="1"/>
  <c r="X7" i="10"/>
  <c r="H7" i="10" l="1"/>
  <c r="E7" i="10"/>
  <c r="E9" i="10" s="1"/>
  <c r="D9" i="10" s="1"/>
  <c r="X9" i="10"/>
  <c r="D79" i="10"/>
  <c r="H9" i="10"/>
  <c r="AJ79" i="10"/>
  <c r="AK79" i="10" s="1"/>
  <c r="H79" i="10"/>
  <c r="Q121" i="13"/>
  <c r="P121" i="13"/>
  <c r="O121" i="13"/>
  <c r="N121" i="13"/>
  <c r="D7" i="10" l="1"/>
  <c r="B25" i="3"/>
  <c r="F38" i="10" l="1"/>
  <c r="I38" i="10" s="1"/>
  <c r="E4" i="13"/>
  <c r="I39" i="10" l="1"/>
  <c r="F39" i="10"/>
  <c r="G39" i="10" s="1"/>
  <c r="S38" i="10"/>
  <c r="S39" i="10" s="1"/>
  <c r="G38" i="10"/>
  <c r="J38" i="10" s="1"/>
  <c r="J39" i="10" s="1"/>
  <c r="J44" i="10" s="1"/>
  <c r="J83" i="10" s="1"/>
  <c r="F49" i="10"/>
  <c r="K49" i="10" s="1"/>
  <c r="M49" i="10" s="1"/>
  <c r="F50" i="10"/>
  <c r="K50" i="10" s="1"/>
  <c r="M50" i="10" s="1"/>
  <c r="F51" i="10"/>
  <c r="K51" i="10" s="1"/>
  <c r="M51" i="10" s="1"/>
  <c r="F54" i="10"/>
  <c r="K54" i="10" s="1"/>
  <c r="M54" i="10" s="1"/>
  <c r="F17" i="10"/>
  <c r="K17" i="10" s="1"/>
  <c r="M17" i="10" s="1"/>
  <c r="F55" i="10"/>
  <c r="K55" i="10" s="1"/>
  <c r="M55" i="10" s="1"/>
  <c r="F73" i="10"/>
  <c r="K73" i="10" s="1"/>
  <c r="M73" i="10" s="1"/>
  <c r="F61" i="10"/>
  <c r="K61" i="10" s="1"/>
  <c r="F22" i="10"/>
  <c r="K22" i="10" s="1"/>
  <c r="M22" i="10" s="1"/>
  <c r="F20" i="10"/>
  <c r="K20" i="10" s="1"/>
  <c r="M20" i="10" s="1"/>
  <c r="F21" i="10"/>
  <c r="K21" i="10" s="1"/>
  <c r="M21" i="10" s="1"/>
  <c r="F79" i="10"/>
  <c r="K79" i="10" s="1"/>
  <c r="M79" i="10" s="1"/>
  <c r="M57" i="10" l="1"/>
  <c r="N38" i="10"/>
  <c r="S21" i="10"/>
  <c r="O21" i="10"/>
  <c r="S22" i="10"/>
  <c r="O22" i="10"/>
  <c r="S73" i="10"/>
  <c r="O73" i="10"/>
  <c r="S17" i="10"/>
  <c r="O17" i="10"/>
  <c r="S51" i="10"/>
  <c r="N51" i="10"/>
  <c r="O51" i="10" s="1"/>
  <c r="N49" i="10"/>
  <c r="S79" i="10"/>
  <c r="O79" i="10"/>
  <c r="S20" i="10"/>
  <c r="O20" i="10"/>
  <c r="S55" i="10"/>
  <c r="O55" i="10"/>
  <c r="S54" i="10"/>
  <c r="O54" i="10"/>
  <c r="S50" i="10"/>
  <c r="N50" i="10"/>
  <c r="O50" i="10" s="1"/>
  <c r="N39" i="10"/>
  <c r="K39" i="10" s="1"/>
  <c r="S49" i="10"/>
  <c r="F57" i="10"/>
  <c r="S60" i="10"/>
  <c r="S70" i="10"/>
  <c r="S13" i="10"/>
  <c r="S67" i="10"/>
  <c r="F66" i="10"/>
  <c r="K66" i="10" s="1"/>
  <c r="M66" i="10" s="1"/>
  <c r="F65" i="10"/>
  <c r="K65" i="10" s="1"/>
  <c r="M65" i="10" s="1"/>
  <c r="F16" i="10"/>
  <c r="K16" i="10" s="1"/>
  <c r="M16" i="10" s="1"/>
  <c r="M24" i="10" s="1"/>
  <c r="M26" i="10" s="1"/>
  <c r="AJ61" i="10"/>
  <c r="F33" i="10"/>
  <c r="F32" i="10"/>
  <c r="C35" i="3"/>
  <c r="B12" i="3"/>
  <c r="B20" i="3"/>
  <c r="B13" i="3"/>
  <c r="B21" i="3"/>
  <c r="B11" i="3"/>
  <c r="C6" i="3"/>
  <c r="M80" i="10" l="1"/>
  <c r="M81" i="10" s="1"/>
  <c r="N33" i="10"/>
  <c r="O33" i="10" s="1"/>
  <c r="K33" i="10"/>
  <c r="M33" i="10" s="1"/>
  <c r="N32" i="10"/>
  <c r="O32" i="10" s="1"/>
  <c r="K32" i="10"/>
  <c r="M32" i="10" s="1"/>
  <c r="O38" i="10"/>
  <c r="O39" i="10" s="1"/>
  <c r="K38" i="10"/>
  <c r="M38" i="10" s="1"/>
  <c r="M39" i="10" s="1"/>
  <c r="S57" i="10"/>
  <c r="S16" i="10"/>
  <c r="S66" i="10"/>
  <c r="O66" i="10"/>
  <c r="N57" i="10"/>
  <c r="K57" i="10" s="1"/>
  <c r="O49" i="10"/>
  <c r="O57" i="10" s="1"/>
  <c r="I80" i="10"/>
  <c r="I57" i="10"/>
  <c r="S65" i="10"/>
  <c r="F80" i="10"/>
  <c r="F81" i="10" s="1"/>
  <c r="B15" i="3"/>
  <c r="B16" i="3" s="1"/>
  <c r="S33" i="10"/>
  <c r="H33" i="10"/>
  <c r="S32" i="10"/>
  <c r="H32" i="10"/>
  <c r="D32" i="10" s="1"/>
  <c r="G61" i="10"/>
  <c r="S61" i="10"/>
  <c r="F31" i="10"/>
  <c r="K31" i="10" s="1"/>
  <c r="M31" i="10" s="1"/>
  <c r="F24" i="10"/>
  <c r="K24" i="10" s="1"/>
  <c r="C41" i="3"/>
  <c r="F34" i="10"/>
  <c r="K34" i="10" s="1"/>
  <c r="M34" i="10" s="1"/>
  <c r="C36" i="3"/>
  <c r="M35" i="10" l="1"/>
  <c r="S34" i="10"/>
  <c r="N34" i="10"/>
  <c r="O34" i="10" s="1"/>
  <c r="I24" i="10"/>
  <c r="I26" i="10" s="1"/>
  <c r="N31" i="10"/>
  <c r="I35" i="10"/>
  <c r="I44" i="10" s="1"/>
  <c r="I81" i="10"/>
  <c r="N80" i="10"/>
  <c r="K80" i="10" s="1"/>
  <c r="O65" i="10"/>
  <c r="O80" i="10" s="1"/>
  <c r="O81" i="10" s="1"/>
  <c r="N81" i="10"/>
  <c r="K81" i="10" s="1"/>
  <c r="S31" i="10"/>
  <c r="H31" i="10"/>
  <c r="D31" i="10" s="1"/>
  <c r="S81" i="10"/>
  <c r="S80" i="10"/>
  <c r="F43" i="10"/>
  <c r="K43" i="10" s="1"/>
  <c r="M43" i="10" s="1"/>
  <c r="M44" i="10" s="1"/>
  <c r="M83" i="10" s="1"/>
  <c r="S42" i="10"/>
  <c r="S43" i="10" s="1"/>
  <c r="F26" i="10"/>
  <c r="S24" i="10"/>
  <c r="F35" i="10"/>
  <c r="G9" i="10"/>
  <c r="F88" i="10"/>
  <c r="C37" i="3"/>
  <c r="G7" i="10"/>
  <c r="I83" i="10" l="1"/>
  <c r="N35" i="10"/>
  <c r="O31" i="10"/>
  <c r="O35" i="10" s="1"/>
  <c r="O44" i="10" s="1"/>
  <c r="O16" i="10"/>
  <c r="O24" i="10" s="1"/>
  <c r="O26" i="10" s="1"/>
  <c r="N26" i="10"/>
  <c r="K26" i="10" s="1"/>
  <c r="S26" i="10"/>
  <c r="F44" i="10"/>
  <c r="F83" i="10" s="1"/>
  <c r="F89" i="10" s="1"/>
  <c r="S35" i="10"/>
  <c r="N44" i="10" l="1"/>
  <c r="K44" i="10" s="1"/>
  <c r="K35" i="10"/>
  <c r="N83" i="10"/>
  <c r="K83" i="10" s="1"/>
  <c r="O83" i="10"/>
  <c r="F87" i="10"/>
  <c r="S44" i="10"/>
  <c r="S83" i="10"/>
  <c r="Z42" i="10" l="1"/>
  <c r="Z43" i="10" s="1"/>
  <c r="AI42" i="10"/>
  <c r="AI43" i="10" s="1"/>
  <c r="AI70" i="10"/>
  <c r="AH70" i="10"/>
  <c r="AG70" i="10"/>
  <c r="AF70" i="10"/>
  <c r="AE70" i="10"/>
  <c r="AD70" i="10"/>
  <c r="AC70" i="10"/>
  <c r="AB70" i="10"/>
  <c r="AA70" i="10"/>
  <c r="E70" i="10" s="1"/>
  <c r="D70" i="10" s="1"/>
  <c r="Z70" i="10"/>
  <c r="Y70" i="10"/>
  <c r="X70" i="10"/>
  <c r="AI66" i="10"/>
  <c r="AH66" i="10"/>
  <c r="AG66" i="10"/>
  <c r="AF66" i="10"/>
  <c r="AE66" i="10"/>
  <c r="AD66" i="10"/>
  <c r="AC66" i="10"/>
  <c r="AB66" i="10"/>
  <c r="AA66" i="10"/>
  <c r="E66" i="10" s="1"/>
  <c r="D66" i="10" s="1"/>
  <c r="Z66" i="10"/>
  <c r="Y66" i="10"/>
  <c r="X66" i="10"/>
  <c r="AI67" i="10"/>
  <c r="AH67" i="10"/>
  <c r="AG67" i="10"/>
  <c r="AF67" i="10"/>
  <c r="AE67" i="10"/>
  <c r="AD67" i="10"/>
  <c r="AC67" i="10"/>
  <c r="AB67" i="10"/>
  <c r="AA67" i="10"/>
  <c r="E67" i="10" s="1"/>
  <c r="D67" i="10" s="1"/>
  <c r="Z67" i="10"/>
  <c r="Y67" i="10"/>
  <c r="X67" i="10"/>
  <c r="AI73" i="10"/>
  <c r="AH73" i="10"/>
  <c r="AG73" i="10"/>
  <c r="AF73" i="10"/>
  <c r="AE73" i="10"/>
  <c r="AD73" i="10"/>
  <c r="AC73" i="10"/>
  <c r="AB73" i="10"/>
  <c r="AA73" i="10"/>
  <c r="E73" i="10" s="1"/>
  <c r="D73" i="10" s="1"/>
  <c r="Z73" i="10"/>
  <c r="Y73" i="10"/>
  <c r="X73" i="10"/>
  <c r="AI76" i="10"/>
  <c r="AH76" i="10"/>
  <c r="AG76" i="10"/>
  <c r="AF76" i="10"/>
  <c r="AE76" i="10"/>
  <c r="AD76" i="10"/>
  <c r="AC76" i="10"/>
  <c r="AB76" i="10"/>
  <c r="AA76" i="10"/>
  <c r="Z76" i="10"/>
  <c r="Y76" i="10"/>
  <c r="X76" i="10"/>
  <c r="AI17" i="10"/>
  <c r="AH17" i="10"/>
  <c r="AG17" i="10"/>
  <c r="AF17" i="10"/>
  <c r="AE17" i="10"/>
  <c r="AD17" i="10"/>
  <c r="AC17" i="10"/>
  <c r="AB17" i="10"/>
  <c r="AA17" i="10"/>
  <c r="E17" i="10" s="1"/>
  <c r="D17" i="10" s="1"/>
  <c r="Z17" i="10"/>
  <c r="Y17" i="10"/>
  <c r="X17" i="10"/>
  <c r="H17" i="10" s="1"/>
  <c r="AI55" i="10"/>
  <c r="AH55" i="10"/>
  <c r="AG55" i="10"/>
  <c r="AF55" i="10"/>
  <c r="AE55" i="10"/>
  <c r="AD55" i="10"/>
  <c r="AC55" i="10"/>
  <c r="AB55" i="10"/>
  <c r="AA55" i="10"/>
  <c r="E55" i="10" s="1"/>
  <c r="D55" i="10" s="1"/>
  <c r="Z55" i="10"/>
  <c r="Y55" i="10"/>
  <c r="X55" i="10"/>
  <c r="E22" i="10"/>
  <c r="D22" i="10" s="1"/>
  <c r="Z22" i="10"/>
  <c r="Y22" i="10"/>
  <c r="X22" i="10"/>
  <c r="AI16" i="10"/>
  <c r="AH16" i="10"/>
  <c r="AG16" i="10"/>
  <c r="AF16" i="10"/>
  <c r="AE16" i="10"/>
  <c r="AD16" i="10"/>
  <c r="AC16" i="10"/>
  <c r="AB16" i="10"/>
  <c r="AA16" i="10"/>
  <c r="E16" i="10" s="1"/>
  <c r="D16" i="10" s="1"/>
  <c r="Z16" i="10"/>
  <c r="Y16" i="10"/>
  <c r="X16" i="10"/>
  <c r="AI13" i="10"/>
  <c r="AH13" i="10"/>
  <c r="AG13" i="10"/>
  <c r="AF13" i="10"/>
  <c r="AE13" i="10"/>
  <c r="AD13" i="10"/>
  <c r="AC13" i="10"/>
  <c r="E13" i="10" s="1"/>
  <c r="AB13" i="10"/>
  <c r="AA13" i="10"/>
  <c r="Z13" i="10"/>
  <c r="Y13" i="10"/>
  <c r="X13" i="10"/>
  <c r="AI65" i="10"/>
  <c r="AI80" i="10" s="1"/>
  <c r="AH65" i="10"/>
  <c r="AH80" i="10" s="1"/>
  <c r="AG65" i="10"/>
  <c r="AG80" i="10" s="1"/>
  <c r="AF65" i="10"/>
  <c r="AF80" i="10" s="1"/>
  <c r="AE65" i="10"/>
  <c r="AE80" i="10" s="1"/>
  <c r="AD65" i="10"/>
  <c r="AD80" i="10" s="1"/>
  <c r="AC65" i="10"/>
  <c r="AC80" i="10" s="1"/>
  <c r="AB65" i="10"/>
  <c r="AB80" i="10" s="1"/>
  <c r="AA65" i="10"/>
  <c r="Z65" i="10"/>
  <c r="Z80" i="10" s="1"/>
  <c r="Y65" i="10"/>
  <c r="Y80" i="10" s="1"/>
  <c r="X65" i="10"/>
  <c r="X80" i="10" s="1"/>
  <c r="AI21" i="10"/>
  <c r="AH21" i="10"/>
  <c r="AG21" i="10"/>
  <c r="AF21" i="10"/>
  <c r="AE21" i="10"/>
  <c r="AD21" i="10"/>
  <c r="AC21" i="10"/>
  <c r="AB21" i="10"/>
  <c r="AA21" i="10"/>
  <c r="E21" i="10" s="1"/>
  <c r="D21" i="10" s="1"/>
  <c r="Z21" i="10"/>
  <c r="Y21" i="10"/>
  <c r="X21" i="10"/>
  <c r="AI20" i="10"/>
  <c r="AH20" i="10"/>
  <c r="AG20" i="10"/>
  <c r="AF20" i="10"/>
  <c r="AE20" i="10"/>
  <c r="AD20" i="10"/>
  <c r="AC20" i="10"/>
  <c r="AB20" i="10"/>
  <c r="AA20" i="10"/>
  <c r="E20" i="10" s="1"/>
  <c r="D20" i="10" s="1"/>
  <c r="Z20" i="10"/>
  <c r="Y20" i="10"/>
  <c r="X20" i="10"/>
  <c r="AI54" i="10"/>
  <c r="AH54" i="10"/>
  <c r="AG54" i="10"/>
  <c r="AF54" i="10"/>
  <c r="E54" i="10" s="1"/>
  <c r="AE54" i="10"/>
  <c r="AD54" i="10"/>
  <c r="AC54" i="10"/>
  <c r="AB54" i="10"/>
  <c r="AA54" i="10"/>
  <c r="Z54" i="10"/>
  <c r="Y54" i="10"/>
  <c r="X54" i="10"/>
  <c r="AI51" i="10"/>
  <c r="AH51" i="10"/>
  <c r="AG51" i="10"/>
  <c r="AF51" i="10"/>
  <c r="E51" i="10" s="1"/>
  <c r="AE51" i="10"/>
  <c r="AD51" i="10"/>
  <c r="AC51" i="10"/>
  <c r="AB51" i="10"/>
  <c r="AA51" i="10"/>
  <c r="Z51" i="10"/>
  <c r="Y51" i="10"/>
  <c r="X51" i="10"/>
  <c r="AI50" i="10"/>
  <c r="AH50" i="10"/>
  <c r="AG50" i="10"/>
  <c r="AF50" i="10"/>
  <c r="E50" i="10" s="1"/>
  <c r="AE50" i="10"/>
  <c r="AD50" i="10"/>
  <c r="AC50" i="10"/>
  <c r="AB50" i="10"/>
  <c r="AA50" i="10"/>
  <c r="Z50" i="10"/>
  <c r="Y50" i="10"/>
  <c r="X50" i="10"/>
  <c r="AI49" i="10"/>
  <c r="AI57" i="10" s="1"/>
  <c r="AI81" i="10" s="1"/>
  <c r="AH49" i="10"/>
  <c r="AH57" i="10" s="1"/>
  <c r="AH81" i="10" s="1"/>
  <c r="AG49" i="10"/>
  <c r="AG57" i="10" s="1"/>
  <c r="AG81" i="10" s="1"/>
  <c r="AF49" i="10"/>
  <c r="AE49" i="10"/>
  <c r="AE57" i="10" s="1"/>
  <c r="AE81" i="10" s="1"/>
  <c r="AD49" i="10"/>
  <c r="AD57" i="10" s="1"/>
  <c r="AD81" i="10" s="1"/>
  <c r="AC49" i="10"/>
  <c r="AC57" i="10" s="1"/>
  <c r="AC81" i="10" s="1"/>
  <c r="AB49" i="10"/>
  <c r="AB57" i="10" s="1"/>
  <c r="AB81" i="10" s="1"/>
  <c r="AA49" i="10"/>
  <c r="AA57" i="10" s="1"/>
  <c r="Z49" i="10"/>
  <c r="Z57" i="10" s="1"/>
  <c r="Z81" i="10" s="1"/>
  <c r="Y49" i="10"/>
  <c r="Y57" i="10" s="1"/>
  <c r="Y81" i="10" s="1"/>
  <c r="X49" i="10"/>
  <c r="X57" i="10" s="1"/>
  <c r="X81" i="10" s="1"/>
  <c r="AI34" i="10"/>
  <c r="AI35" i="10" s="1"/>
  <c r="AH34" i="10"/>
  <c r="AG34" i="10"/>
  <c r="AF34" i="10"/>
  <c r="AE34" i="10"/>
  <c r="AE35" i="10" s="1"/>
  <c r="AE44" i="10" s="1"/>
  <c r="AD34" i="10"/>
  <c r="AD35" i="10" s="1"/>
  <c r="AD44" i="10" s="1"/>
  <c r="AC34" i="10"/>
  <c r="AC35" i="10" s="1"/>
  <c r="AB34" i="10"/>
  <c r="AB35" i="10" s="1"/>
  <c r="AB44" i="10" s="1"/>
  <c r="AA34" i="10"/>
  <c r="AA35" i="10" s="1"/>
  <c r="AA44" i="10" s="1"/>
  <c r="Z34" i="10"/>
  <c r="Z35" i="10" s="1"/>
  <c r="Y34" i="10"/>
  <c r="Z44" i="10" l="1"/>
  <c r="Y35" i="10"/>
  <c r="Y44" i="10" s="1"/>
  <c r="H34" i="10"/>
  <c r="AC44" i="10"/>
  <c r="AI44" i="10"/>
  <c r="AF57" i="10"/>
  <c r="AF81" i="10" s="1"/>
  <c r="E49" i="10"/>
  <c r="D49" i="10" s="1"/>
  <c r="AF35" i="10"/>
  <c r="AF44" i="10" s="1"/>
  <c r="E34" i="10"/>
  <c r="D34" i="10" s="1"/>
  <c r="D50" i="10"/>
  <c r="D51" i="10"/>
  <c r="E65" i="10"/>
  <c r="AA80" i="10"/>
  <c r="AA81" i="10" s="1"/>
  <c r="AE24" i="10"/>
  <c r="AE26" i="10" s="1"/>
  <c r="AE83" i="10" s="1"/>
  <c r="X24" i="10"/>
  <c r="X26" i="10" s="1"/>
  <c r="Z24" i="10"/>
  <c r="Z26" i="10" s="1"/>
  <c r="Z83" i="10" s="1"/>
  <c r="AB24" i="10"/>
  <c r="AB26" i="10" s="1"/>
  <c r="AB83" i="10" s="1"/>
  <c r="AD24" i="10"/>
  <c r="AD26" i="10" s="1"/>
  <c r="AD83" i="10" s="1"/>
  <c r="AF24" i="10"/>
  <c r="AF26" i="10" s="1"/>
  <c r="AH24" i="10"/>
  <c r="AH26" i="10" s="1"/>
  <c r="Y24" i="10"/>
  <c r="Y26" i="10" s="1"/>
  <c r="AA24" i="10"/>
  <c r="AA26" i="10" s="1"/>
  <c r="AC24" i="10"/>
  <c r="AC26" i="10" s="1"/>
  <c r="AG24" i="10"/>
  <c r="AG26" i="10" s="1"/>
  <c r="AI24" i="10"/>
  <c r="AI26" i="10" s="1"/>
  <c r="AI83" i="10" s="1"/>
  <c r="H42" i="10"/>
  <c r="H43" i="10" s="1"/>
  <c r="G43" i="10" s="1"/>
  <c r="X35" i="10"/>
  <c r="X44" i="10" s="1"/>
  <c r="X83" i="10" s="1"/>
  <c r="H50" i="10"/>
  <c r="H54" i="10"/>
  <c r="H21" i="10"/>
  <c r="G21" i="10" s="1"/>
  <c r="H13" i="10"/>
  <c r="G13" i="10" s="1"/>
  <c r="H22" i="10"/>
  <c r="G22" i="10" s="1"/>
  <c r="G17" i="10"/>
  <c r="H73" i="10"/>
  <c r="H67" i="10"/>
  <c r="G67" i="10" s="1"/>
  <c r="G51" i="10"/>
  <c r="H20" i="10"/>
  <c r="G20" i="10" s="1"/>
  <c r="H65" i="10"/>
  <c r="H16" i="10"/>
  <c r="G16" i="10" s="1"/>
  <c r="H55" i="10"/>
  <c r="H66" i="10"/>
  <c r="G66" i="10" s="1"/>
  <c r="H70" i="10"/>
  <c r="H49" i="10"/>
  <c r="AJ17" i="10"/>
  <c r="AK17" i="10" s="1"/>
  <c r="AJ34" i="10"/>
  <c r="AK34" i="10" s="1"/>
  <c r="AJ42" i="10"/>
  <c r="AJ7" i="10"/>
  <c r="AJ9" i="10" s="1"/>
  <c r="AJ30" i="10"/>
  <c r="Y83" i="10" l="1"/>
  <c r="AC83" i="10"/>
  <c r="AF83" i="10"/>
  <c r="E35" i="10"/>
  <c r="D35" i="10" s="1"/>
  <c r="AA83" i="10"/>
  <c r="H80" i="10"/>
  <c r="G80" i="10" s="1"/>
  <c r="H57" i="10"/>
  <c r="G57" i="10" s="1"/>
  <c r="D61" i="10"/>
  <c r="E57" i="10"/>
  <c r="D65" i="10"/>
  <c r="E80" i="10"/>
  <c r="D80" i="10" s="1"/>
  <c r="H24" i="10"/>
  <c r="D13" i="10"/>
  <c r="E24" i="10"/>
  <c r="G42" i="10"/>
  <c r="AJ43" i="10"/>
  <c r="AK43" i="10" s="1"/>
  <c r="AK42" i="10"/>
  <c r="AK7" i="10"/>
  <c r="D54" i="10"/>
  <c r="AK30" i="10"/>
  <c r="G34" i="10"/>
  <c r="G49" i="10"/>
  <c r="H35" i="10"/>
  <c r="H44" i="10" s="1"/>
  <c r="E26" i="10" l="1"/>
  <c r="D24" i="10"/>
  <c r="H26" i="10"/>
  <c r="G24" i="10"/>
  <c r="G26" i="10"/>
  <c r="E81" i="10"/>
  <c r="D57" i="10"/>
  <c r="H81" i="10"/>
  <c r="E44" i="10"/>
  <c r="D44" i="10" s="1"/>
  <c r="AK9" i="10"/>
  <c r="D26" i="10"/>
  <c r="G35" i="10"/>
  <c r="G44" i="10"/>
  <c r="G50" i="10"/>
  <c r="E83" i="10" l="1"/>
  <c r="D83" i="10" s="1"/>
  <c r="H83" i="10"/>
  <c r="G83" i="10" s="1"/>
  <c r="D81" i="10"/>
  <c r="G79" i="10"/>
  <c r="G60" i="10"/>
  <c r="G73" i="10"/>
  <c r="G55" i="10"/>
  <c r="G54" i="10"/>
  <c r="G65" i="10" l="1"/>
  <c r="G70" i="10"/>
  <c r="G81" i="10" l="1"/>
  <c r="AJ51" i="10" l="1"/>
  <c r="AK51" i="10" s="1"/>
  <c r="AJ50" i="10"/>
  <c r="AK50" i="10" s="1"/>
  <c r="AJ54" i="10"/>
  <c r="AK60" i="10"/>
  <c r="AJ20" i="10"/>
  <c r="AK20" i="10" s="1"/>
  <c r="AJ21" i="10"/>
  <c r="AK21" i="10" s="1"/>
  <c r="AJ65" i="10"/>
  <c r="AJ13" i="10"/>
  <c r="AJ16" i="10"/>
  <c r="AK16" i="10" s="1"/>
  <c r="AJ22" i="10"/>
  <c r="AK22" i="10" s="1"/>
  <c r="AJ55" i="10"/>
  <c r="AK55" i="10" s="1"/>
  <c r="AJ76" i="10"/>
  <c r="AK76" i="10" s="1"/>
  <c r="AJ73" i="10"/>
  <c r="AK73" i="10" s="1"/>
  <c r="AJ67" i="10"/>
  <c r="AK67" i="10" s="1"/>
  <c r="AJ66" i="10"/>
  <c r="AK66" i="10" s="1"/>
  <c r="AJ70" i="10"/>
  <c r="AK70" i="10" s="1"/>
  <c r="AJ49" i="10"/>
  <c r="AK61" i="10" l="1"/>
  <c r="AJ57" i="10"/>
  <c r="AK65" i="10"/>
  <c r="AJ80" i="10"/>
  <c r="AK80" i="10" s="1"/>
  <c r="AK13" i="10"/>
  <c r="AJ24" i="10"/>
  <c r="AK49" i="10"/>
  <c r="AK54" i="10"/>
  <c r="AJ81" i="10" l="1"/>
  <c r="AK57" i="10"/>
  <c r="AK24" i="10"/>
  <c r="AJ26" i="10"/>
  <c r="B24" i="3"/>
  <c r="AK81" i="10" l="1"/>
  <c r="C39" i="3" l="1"/>
  <c r="H187" i="5"/>
  <c r="H194" i="5" s="1"/>
  <c r="H225" i="5"/>
  <c r="D5" i="2"/>
  <c r="D23" i="2"/>
  <c r="D27" i="2" s="1"/>
  <c r="D8" i="1"/>
  <c r="F8" i="1"/>
  <c r="G8" i="1"/>
  <c r="D16" i="1"/>
  <c r="F16" i="1"/>
  <c r="G16" i="1"/>
  <c r="D21" i="1"/>
  <c r="F21" i="1"/>
  <c r="G21" i="1"/>
  <c r="D23" i="1"/>
  <c r="F23" i="1"/>
  <c r="G23" i="1"/>
  <c r="D38" i="1"/>
  <c r="F38" i="1"/>
  <c r="G38" i="1"/>
  <c r="D40" i="1"/>
  <c r="F40" i="1"/>
  <c r="G40" i="1"/>
  <c r="D42" i="1"/>
  <c r="F42" i="1"/>
  <c r="G42" i="1"/>
  <c r="D45" i="1"/>
  <c r="F45" i="1"/>
  <c r="G45" i="1"/>
  <c r="D47" i="1"/>
  <c r="F47" i="1"/>
  <c r="G47" i="1"/>
  <c r="D51" i="1"/>
  <c r="F51" i="1"/>
  <c r="F56" i="1" s="1"/>
  <c r="G51" i="1"/>
  <c r="D55" i="1"/>
  <c r="F55" i="1"/>
  <c r="G55" i="1"/>
  <c r="D60" i="1"/>
  <c r="F60" i="1"/>
  <c r="G60" i="1"/>
  <c r="D62" i="1"/>
  <c r="F62" i="1"/>
  <c r="G62" i="1"/>
  <c r="D64" i="1"/>
  <c r="F64" i="1"/>
  <c r="G64" i="1"/>
  <c r="D66" i="1"/>
  <c r="F66" i="1"/>
  <c r="G66" i="1"/>
  <c r="D69" i="1"/>
  <c r="F69" i="1"/>
  <c r="G69" i="1"/>
  <c r="D79" i="1"/>
  <c r="F79" i="1"/>
  <c r="G79" i="1"/>
  <c r="D83" i="1"/>
  <c r="F83" i="1"/>
  <c r="G83" i="1"/>
  <c r="D86" i="1"/>
  <c r="F86" i="1"/>
  <c r="G86" i="1"/>
  <c r="D89" i="1"/>
  <c r="F89" i="1"/>
  <c r="G89" i="1"/>
  <c r="D94" i="1"/>
  <c r="F94" i="1"/>
  <c r="G94" i="1"/>
  <c r="D97" i="1"/>
  <c r="D99" i="1"/>
  <c r="F99" i="1"/>
  <c r="G99" i="1"/>
  <c r="D101" i="1"/>
  <c r="D102" i="1"/>
  <c r="F102" i="1"/>
  <c r="G102" i="1"/>
  <c r="D113" i="1"/>
  <c r="F113" i="1"/>
  <c r="G113" i="1"/>
  <c r="D119" i="1"/>
  <c r="F119" i="1"/>
  <c r="G119" i="1"/>
  <c r="D121" i="1"/>
  <c r="F121" i="1"/>
  <c r="G121" i="1"/>
  <c r="D124" i="1"/>
  <c r="F124" i="1"/>
  <c r="G124" i="1"/>
  <c r="D127" i="1"/>
  <c r="F127" i="1"/>
  <c r="G127" i="1"/>
  <c r="D130" i="1"/>
  <c r="F130" i="1"/>
  <c r="G130" i="1"/>
  <c r="D133" i="1"/>
  <c r="F133" i="1"/>
  <c r="G133" i="1"/>
  <c r="D136" i="1"/>
  <c r="F136" i="1"/>
  <c r="G136" i="1"/>
  <c r="D138" i="1"/>
  <c r="F138" i="1"/>
  <c r="G138" i="1"/>
  <c r="D140" i="1"/>
  <c r="F140" i="1"/>
  <c r="F143" i="1"/>
  <c r="G140" i="1"/>
  <c r="D142" i="1"/>
  <c r="F142" i="1"/>
  <c r="G142" i="1"/>
  <c r="D143" i="1"/>
  <c r="N4" i="6"/>
  <c r="L4" i="6" s="1"/>
  <c r="G4" i="6" s="1"/>
  <c r="C4" i="6" s="1"/>
  <c r="N5" i="6"/>
  <c r="L5" i="6" s="1"/>
  <c r="G5" i="6" s="1"/>
  <c r="N6" i="6"/>
  <c r="L6" i="6"/>
  <c r="G6" i="6" s="1"/>
  <c r="N7" i="6"/>
  <c r="L7" i="6" s="1"/>
  <c r="G7" i="6" s="1"/>
  <c r="H7" i="6" s="1"/>
  <c r="N8" i="6"/>
  <c r="L8" i="6" s="1"/>
  <c r="G8" i="6" s="1"/>
  <c r="C8" i="6" s="1"/>
  <c r="N9" i="6"/>
  <c r="L9" i="6" s="1"/>
  <c r="G9" i="6" s="1"/>
  <c r="N10" i="6"/>
  <c r="L10" i="6"/>
  <c r="G10" i="6" s="1"/>
  <c r="N11" i="6"/>
  <c r="L11" i="6" s="1"/>
  <c r="G11" i="6" s="1"/>
  <c r="N12" i="6"/>
  <c r="L12" i="6"/>
  <c r="G12" i="6" s="1"/>
  <c r="N13" i="6"/>
  <c r="L13" i="6" s="1"/>
  <c r="G13" i="6" s="1"/>
  <c r="N14" i="6"/>
  <c r="L14" i="6"/>
  <c r="G14" i="6" s="1"/>
  <c r="F15" i="6"/>
  <c r="J15" i="6"/>
  <c r="N15" i="6"/>
  <c r="L15" i="6" s="1"/>
  <c r="N16" i="6"/>
  <c r="L16" i="6" s="1"/>
  <c r="N17" i="6"/>
  <c r="L17" i="6" s="1"/>
  <c r="N18" i="6"/>
  <c r="L18" i="6" s="1"/>
  <c r="N19" i="6"/>
  <c r="L19" i="6" s="1"/>
  <c r="G19" i="6" s="1"/>
  <c r="N20" i="6"/>
  <c r="L20" i="6"/>
  <c r="G20" i="6" s="1"/>
  <c r="I20" i="6" s="1"/>
  <c r="N21" i="6"/>
  <c r="L21" i="6"/>
  <c r="G21" i="6" s="1"/>
  <c r="H21" i="6" s="1"/>
  <c r="N22" i="6"/>
  <c r="L22" i="6"/>
  <c r="G22" i="6" s="1"/>
  <c r="N23" i="6"/>
  <c r="L23" i="6" s="1"/>
  <c r="G23" i="6" s="1"/>
  <c r="N24" i="6"/>
  <c r="L24" i="6"/>
  <c r="G24" i="6" s="1"/>
  <c r="H24" i="6" s="1"/>
  <c r="N25" i="6"/>
  <c r="L25" i="6"/>
  <c r="G25" i="6" s="1"/>
  <c r="N26" i="6"/>
  <c r="L26" i="6" s="1"/>
  <c r="G26" i="6" s="1"/>
  <c r="C26" i="6" s="1"/>
  <c r="N27" i="6"/>
  <c r="L27" i="6" s="1"/>
  <c r="G27" i="6" s="1"/>
  <c r="N28" i="6"/>
  <c r="L28" i="6"/>
  <c r="G28" i="6" s="1"/>
  <c r="N29" i="6"/>
  <c r="L29" i="6" s="1"/>
  <c r="G29" i="6" s="1"/>
  <c r="I29" i="6" s="1"/>
  <c r="N30" i="6"/>
  <c r="L30" i="6" s="1"/>
  <c r="G30" i="6" s="1"/>
  <c r="M31" i="6"/>
  <c r="N31" i="6"/>
  <c r="L31" i="6" s="1"/>
  <c r="G31" i="6" s="1"/>
  <c r="H31" i="6" s="1"/>
  <c r="N32" i="6"/>
  <c r="L32" i="6" s="1"/>
  <c r="G32" i="6" s="1"/>
  <c r="N33" i="6"/>
  <c r="L33" i="6"/>
  <c r="G33" i="6" s="1"/>
  <c r="N34" i="6"/>
  <c r="L34" i="6" s="1"/>
  <c r="G34" i="6" s="1"/>
  <c r="N35" i="6"/>
  <c r="L35" i="6"/>
  <c r="G35" i="6" s="1"/>
  <c r="N36" i="6"/>
  <c r="L36" i="6" s="1"/>
  <c r="G36" i="6" s="1"/>
  <c r="N37" i="6"/>
  <c r="L37" i="6"/>
  <c r="G37" i="6" s="1"/>
  <c r="N38" i="6"/>
  <c r="L38" i="6" s="1"/>
  <c r="G38" i="6" s="1"/>
  <c r="N39" i="6"/>
  <c r="L39" i="6"/>
  <c r="G39" i="6" s="1"/>
  <c r="C39" i="6" s="1"/>
  <c r="N40" i="6"/>
  <c r="L40" i="6"/>
  <c r="G40" i="6" s="1"/>
  <c r="N41" i="6"/>
  <c r="L41" i="6" s="1"/>
  <c r="G41" i="6" s="1"/>
  <c r="N42" i="6"/>
  <c r="L42" i="6"/>
  <c r="G42" i="6" s="1"/>
  <c r="I42" i="6" s="1"/>
  <c r="N43" i="6"/>
  <c r="L43" i="6"/>
  <c r="G43" i="6" s="1"/>
  <c r="H43" i="6" s="1"/>
  <c r="N44" i="6"/>
  <c r="L44" i="6"/>
  <c r="G44" i="6" s="1"/>
  <c r="N45" i="6"/>
  <c r="L45" i="6" s="1"/>
  <c r="G45" i="6" s="1"/>
  <c r="N46" i="6"/>
  <c r="L46" i="6"/>
  <c r="G46" i="6" s="1"/>
  <c r="N47" i="6"/>
  <c r="L47" i="6" s="1"/>
  <c r="G47" i="6" s="1"/>
  <c r="N48" i="6"/>
  <c r="L48" i="6"/>
  <c r="G48" i="6" s="1"/>
  <c r="F49" i="6"/>
  <c r="J49" i="6"/>
  <c r="J51" i="6"/>
  <c r="M49" i="6"/>
  <c r="N53" i="6"/>
  <c r="N55" i="6"/>
  <c r="N4" i="9"/>
  <c r="L4" i="9" s="1"/>
  <c r="G4" i="9" s="1"/>
  <c r="N5" i="9"/>
  <c r="L5" i="9"/>
  <c r="G5" i="9" s="1"/>
  <c r="H5" i="9" s="1"/>
  <c r="N6" i="9"/>
  <c r="L6" i="9"/>
  <c r="G6" i="9" s="1"/>
  <c r="H6" i="9" s="1"/>
  <c r="N7" i="9"/>
  <c r="L7" i="9" s="1"/>
  <c r="G7" i="9" s="1"/>
  <c r="N8" i="9"/>
  <c r="L8" i="9" s="1"/>
  <c r="G8" i="9" s="1"/>
  <c r="C8" i="9" s="1"/>
  <c r="N9" i="9"/>
  <c r="L9" i="9" s="1"/>
  <c r="G9" i="9" s="1"/>
  <c r="N10" i="9"/>
  <c r="L10" i="9"/>
  <c r="G10" i="9" s="1"/>
  <c r="N11" i="9"/>
  <c r="L11" i="9" s="1"/>
  <c r="G11" i="9" s="1"/>
  <c r="C11" i="9" s="1"/>
  <c r="N12" i="9"/>
  <c r="L12" i="9" s="1"/>
  <c r="G12" i="9" s="1"/>
  <c r="N13" i="9"/>
  <c r="L13" i="9"/>
  <c r="G13" i="9" s="1"/>
  <c r="N14" i="9"/>
  <c r="L14" i="9" s="1"/>
  <c r="G14" i="9" s="1"/>
  <c r="F15" i="9"/>
  <c r="J15" i="9"/>
  <c r="N15" i="9"/>
  <c r="L15" i="9"/>
  <c r="N16" i="9"/>
  <c r="L16" i="9" s="1"/>
  <c r="N17" i="9"/>
  <c r="L17" i="9" s="1"/>
  <c r="N18" i="9"/>
  <c r="L18" i="9" s="1"/>
  <c r="N19" i="9"/>
  <c r="L19" i="9" s="1"/>
  <c r="G19" i="9" s="1"/>
  <c r="N20" i="9"/>
  <c r="L20" i="9"/>
  <c r="G20" i="9" s="1"/>
  <c r="H20" i="9" s="1"/>
  <c r="N21" i="9"/>
  <c r="L21" i="9"/>
  <c r="G21" i="9" s="1"/>
  <c r="I21" i="9" s="1"/>
  <c r="N22" i="9"/>
  <c r="L22" i="9"/>
  <c r="G22" i="9" s="1"/>
  <c r="C22" i="9" s="1"/>
  <c r="N23" i="9"/>
  <c r="L23" i="9"/>
  <c r="G23" i="9" s="1"/>
  <c r="N24" i="9"/>
  <c r="L24" i="9" s="1"/>
  <c r="G24" i="9" s="1"/>
  <c r="C24" i="9" s="1"/>
  <c r="N25" i="9"/>
  <c r="L25" i="9" s="1"/>
  <c r="G25" i="9" s="1"/>
  <c r="I25" i="9" s="1"/>
  <c r="N26" i="9"/>
  <c r="L26" i="9" s="1"/>
  <c r="G26" i="9" s="1"/>
  <c r="N27" i="9"/>
  <c r="L27" i="9"/>
  <c r="G27" i="9" s="1"/>
  <c r="C28" i="9"/>
  <c r="H28" i="9"/>
  <c r="I28" i="9"/>
  <c r="N28" i="9"/>
  <c r="L28" i="9"/>
  <c r="N29" i="9"/>
  <c r="L29" i="9"/>
  <c r="G29" i="9" s="1"/>
  <c r="N30" i="9"/>
  <c r="L30" i="9" s="1"/>
  <c r="G30" i="9" s="1"/>
  <c r="I30" i="9" s="1"/>
  <c r="M31" i="9"/>
  <c r="M49" i="9" s="1"/>
  <c r="N31" i="9"/>
  <c r="N32" i="9"/>
  <c r="L32" i="9"/>
  <c r="G32" i="9" s="1"/>
  <c r="I32" i="9" s="1"/>
  <c r="N33" i="9"/>
  <c r="L33" i="9"/>
  <c r="G33" i="9" s="1"/>
  <c r="C34" i="9"/>
  <c r="H34" i="9"/>
  <c r="I34" i="9"/>
  <c r="N34" i="9"/>
  <c r="L34" i="9"/>
  <c r="N35" i="9"/>
  <c r="L35" i="9"/>
  <c r="G35" i="9" s="1"/>
  <c r="H35" i="9" s="1"/>
  <c r="N36" i="9"/>
  <c r="L36" i="9"/>
  <c r="G36" i="9" s="1"/>
  <c r="N37" i="9"/>
  <c r="L37" i="9" s="1"/>
  <c r="G37" i="9" s="1"/>
  <c r="N38" i="9"/>
  <c r="L38" i="9"/>
  <c r="G38" i="9" s="1"/>
  <c r="N39" i="9"/>
  <c r="L39" i="9" s="1"/>
  <c r="G39" i="9" s="1"/>
  <c r="N40" i="9"/>
  <c r="L40" i="9"/>
  <c r="G40" i="9" s="1"/>
  <c r="N41" i="9"/>
  <c r="L41" i="9" s="1"/>
  <c r="G41" i="9" s="1"/>
  <c r="N42" i="9"/>
  <c r="L42" i="9"/>
  <c r="G42" i="9" s="1"/>
  <c r="N43" i="9"/>
  <c r="L43" i="9" s="1"/>
  <c r="G43" i="9" s="1"/>
  <c r="N44" i="9"/>
  <c r="L44" i="9"/>
  <c r="G44" i="9" s="1"/>
  <c r="C44" i="9" s="1"/>
  <c r="N45" i="9"/>
  <c r="L45" i="9"/>
  <c r="G45" i="9" s="1"/>
  <c r="N46" i="9"/>
  <c r="L46" i="9" s="1"/>
  <c r="G46" i="9" s="1"/>
  <c r="N47" i="9"/>
  <c r="L47" i="9"/>
  <c r="G47" i="9" s="1"/>
  <c r="N48" i="9"/>
  <c r="L48" i="9" s="1"/>
  <c r="G48" i="9" s="1"/>
  <c r="F49" i="9"/>
  <c r="J49" i="9"/>
  <c r="J51" i="9" s="1"/>
  <c r="N53" i="9"/>
  <c r="N55" i="9"/>
  <c r="I13" i="9"/>
  <c r="I23" i="9"/>
  <c r="H29" i="9"/>
  <c r="I48" i="6"/>
  <c r="I10" i="9"/>
  <c r="I41" i="9"/>
  <c r="C38" i="9"/>
  <c r="I36" i="9"/>
  <c r="C14" i="9"/>
  <c r="I12" i="9"/>
  <c r="C34" i="6"/>
  <c r="G49" i="6"/>
  <c r="G55" i="6" s="1"/>
  <c r="N56" i="6" s="1"/>
  <c r="I11" i="6"/>
  <c r="H25" i="6"/>
  <c r="I6" i="9"/>
  <c r="C6" i="9"/>
  <c r="G15" i="9"/>
  <c r="I23" i="6"/>
  <c r="I7" i="6"/>
  <c r="C7" i="6"/>
  <c r="H4" i="6"/>
  <c r="H15" i="6"/>
  <c r="I4" i="6"/>
  <c r="G15" i="6"/>
  <c r="G53" i="6" s="1"/>
  <c r="N54" i="6" s="1"/>
  <c r="H48" i="9"/>
  <c r="C48" i="9"/>
  <c r="I48" i="9"/>
  <c r="C45" i="9"/>
  <c r="I45" i="9"/>
  <c r="H45" i="9"/>
  <c r="C35" i="9"/>
  <c r="C25" i="9"/>
  <c r="H30" i="9"/>
  <c r="C30" i="9"/>
  <c r="H21" i="9"/>
  <c r="C21" i="9"/>
  <c r="H39" i="6"/>
  <c r="C29" i="6"/>
  <c r="H26" i="6"/>
  <c r="I21" i="6"/>
  <c r="C43" i="9"/>
  <c r="G53" i="9"/>
  <c r="N54" i="9" s="1"/>
  <c r="G51" i="6"/>
  <c r="H41" i="6"/>
  <c r="I41" i="6"/>
  <c r="C41" i="6"/>
  <c r="C10" i="6"/>
  <c r="I10" i="6"/>
  <c r="H10" i="6"/>
  <c r="C46" i="9"/>
  <c r="H46" i="9"/>
  <c r="I46" i="9"/>
  <c r="C7" i="9"/>
  <c r="I7" i="9"/>
  <c r="H7" i="9"/>
  <c r="H47" i="6"/>
  <c r="C47" i="6"/>
  <c r="I47" i="6"/>
  <c r="C33" i="6"/>
  <c r="I33" i="6"/>
  <c r="H33" i="6"/>
  <c r="H30" i="6"/>
  <c r="C30" i="6"/>
  <c r="I30" i="6"/>
  <c r="H13" i="6"/>
  <c r="C13" i="6"/>
  <c r="I13" i="6"/>
  <c r="H9" i="6"/>
  <c r="I9" i="6"/>
  <c r="C9" i="6"/>
  <c r="C5" i="6"/>
  <c r="H5" i="6"/>
  <c r="I5" i="6"/>
  <c r="C39" i="9"/>
  <c r="I39" i="9"/>
  <c r="H39" i="9"/>
  <c r="I6" i="6"/>
  <c r="C6" i="6"/>
  <c r="H6" i="6"/>
  <c r="I46" i="6"/>
  <c r="H46" i="6"/>
  <c r="C46" i="6"/>
  <c r="I36" i="6"/>
  <c r="H36" i="6"/>
  <c r="C36" i="6"/>
  <c r="H32" i="6"/>
  <c r="I32" i="6"/>
  <c r="C32" i="6"/>
  <c r="H22" i="6"/>
  <c r="C22" i="6"/>
  <c r="I22" i="6"/>
  <c r="H12" i="6"/>
  <c r="I12" i="6"/>
  <c r="C12" i="6"/>
  <c r="I38" i="6"/>
  <c r="H38" i="6"/>
  <c r="C38" i="6"/>
  <c r="H40" i="9"/>
  <c r="C40" i="9"/>
  <c r="I40" i="9"/>
  <c r="C35" i="6"/>
  <c r="I35" i="6"/>
  <c r="H35" i="6"/>
  <c r="H28" i="6"/>
  <c r="I28" i="6"/>
  <c r="C28" i="6"/>
  <c r="C21" i="6"/>
  <c r="I26" i="6"/>
  <c r="I39" i="6"/>
  <c r="H25" i="9"/>
  <c r="I35" i="9"/>
  <c r="H8" i="9"/>
  <c r="H29" i="6"/>
  <c r="I8" i="9"/>
  <c r="H43" i="9"/>
  <c r="I43" i="9"/>
  <c r="H38" i="9"/>
  <c r="I38" i="9"/>
  <c r="H33" i="9"/>
  <c r="C33" i="9"/>
  <c r="I33" i="9"/>
  <c r="C27" i="9"/>
  <c r="I27" i="9"/>
  <c r="H27" i="9"/>
  <c r="H24" i="9"/>
  <c r="I24" i="9"/>
  <c r="I19" i="9"/>
  <c r="I49" i="9"/>
  <c r="H19" i="9"/>
  <c r="H49" i="9"/>
  <c r="G49" i="9"/>
  <c r="C19" i="9"/>
  <c r="C13" i="9"/>
  <c r="H13" i="9"/>
  <c r="H10" i="9"/>
  <c r="C10" i="9"/>
  <c r="H48" i="6"/>
  <c r="C48" i="6"/>
  <c r="H42" i="6"/>
  <c r="C42" i="6"/>
  <c r="I34" i="6"/>
  <c r="H34" i="6"/>
  <c r="C23" i="6"/>
  <c r="H23" i="6"/>
  <c r="H20" i="6"/>
  <c r="C20" i="6"/>
  <c r="C11" i="6"/>
  <c r="H11" i="6"/>
  <c r="I47" i="9"/>
  <c r="H47" i="9"/>
  <c r="C47" i="9"/>
  <c r="C42" i="9"/>
  <c r="H42" i="9"/>
  <c r="I42" i="9"/>
  <c r="C37" i="9"/>
  <c r="H37" i="9"/>
  <c r="I37" i="9"/>
  <c r="H32" i="9"/>
  <c r="C32" i="9"/>
  <c r="H26" i="9"/>
  <c r="I26" i="9"/>
  <c r="H12" i="9"/>
  <c r="C12" i="9"/>
  <c r="C9" i="9"/>
  <c r="H9" i="9"/>
  <c r="H4" i="9"/>
  <c r="H15" i="9" s="1"/>
  <c r="H51" i="9" s="1"/>
  <c r="C4" i="9"/>
  <c r="I44" i="6"/>
  <c r="H44" i="6"/>
  <c r="C44" i="6"/>
  <c r="C40" i="6"/>
  <c r="H40" i="6"/>
  <c r="C25" i="6"/>
  <c r="I25" i="6"/>
  <c r="I14" i="6"/>
  <c r="C14" i="6"/>
  <c r="H14" i="6"/>
  <c r="H41" i="9"/>
  <c r="C41" i="9"/>
  <c r="C36" i="9"/>
  <c r="H36" i="9"/>
  <c r="I29" i="9"/>
  <c r="C29" i="9"/>
  <c r="C23" i="9"/>
  <c r="H23" i="9"/>
  <c r="I20" i="9"/>
  <c r="C20" i="9"/>
  <c r="I11" i="9"/>
  <c r="H11" i="9"/>
  <c r="I37" i="6"/>
  <c r="H37" i="6"/>
  <c r="C37" i="6"/>
  <c r="C31" i="6"/>
  <c r="I31" i="6"/>
  <c r="H27" i="6"/>
  <c r="C27" i="6"/>
  <c r="I27" i="6"/>
  <c r="C24" i="6"/>
  <c r="I24" i="6"/>
  <c r="H19" i="6"/>
  <c r="H49" i="6" s="1"/>
  <c r="H51" i="6" s="1"/>
  <c r="C19" i="6"/>
  <c r="I19" i="6"/>
  <c r="I49" i="6" s="1"/>
  <c r="I8" i="6"/>
  <c r="H8" i="6"/>
  <c r="I4" i="9"/>
  <c r="C26" i="9"/>
  <c r="I40" i="6"/>
  <c r="I9" i="9"/>
  <c r="I44" i="9"/>
  <c r="H44" i="9"/>
  <c r="H22" i="9"/>
  <c r="I22" i="9"/>
  <c r="H14" i="9"/>
  <c r="I14" i="9"/>
  <c r="I5" i="9"/>
  <c r="C5" i="9"/>
  <c r="C45" i="6"/>
  <c r="I45" i="6"/>
  <c r="H45" i="6"/>
  <c r="I43" i="6"/>
  <c r="C43" i="6"/>
  <c r="G55" i="9"/>
  <c r="N56" i="9"/>
  <c r="G51" i="9"/>
  <c r="G143" i="1" l="1"/>
  <c r="G144" i="1" s="1"/>
  <c r="L31" i="9"/>
  <c r="G31" i="9" s="1"/>
  <c r="G56" i="1"/>
  <c r="D56" i="1"/>
  <c r="D144" i="1" s="1"/>
  <c r="E3" i="13"/>
  <c r="D3" i="13" l="1"/>
  <c r="D123" i="13"/>
  <c r="C31" i="9"/>
  <c r="I31" i="9"/>
  <c r="H31" i="9"/>
  <c r="B22" i="3"/>
  <c r="B26" i="3" s="1"/>
  <c r="C29" i="3" s="1"/>
  <c r="C31" i="3" s="1"/>
  <c r="C43" i="3" s="1"/>
  <c r="AG35" i="10" l="1"/>
  <c r="AG44" i="10" s="1"/>
  <c r="AG83" i="10" s="1"/>
  <c r="AK32" i="10" l="1"/>
  <c r="AH35" i="10" l="1"/>
  <c r="AH44" i="10" s="1"/>
  <c r="AH83" i="10" s="1"/>
  <c r="AJ31" i="10"/>
  <c r="AK31" i="10" s="1"/>
  <c r="AJ35" i="10" l="1"/>
  <c r="AK35" i="10" s="1"/>
  <c r="AJ44" i="10" l="1"/>
  <c r="AK44" i="10" s="1"/>
  <c r="AJ83" i="10" l="1"/>
  <c r="AK83" i="10" s="1"/>
</calcChain>
</file>

<file path=xl/comments1.xml><?xml version="1.0" encoding="utf-8"?>
<comments xmlns="http://schemas.openxmlformats.org/spreadsheetml/2006/main">
  <authors>
    <author>Anna Mizerska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Adj to date posted in July</t>
        </r>
      </text>
    </comment>
    <comment ref="G13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Average cost £7202, in the budget £6500
</t>
        </r>
      </text>
    </comment>
    <comment ref="C16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Travel to Kuwait and Dubai - Andy Basson
Quercus </t>
        </r>
      </text>
    </comment>
    <comment ref="C54" authorId="0" shapeId="0">
      <text>
        <r>
          <rPr>
            <b/>
            <sz val="9"/>
            <color indexed="81"/>
            <rFont val="Tahoma"/>
            <charset val="1"/>
          </rPr>
          <t>Anna Mizerska:</t>
        </r>
        <r>
          <rPr>
            <sz val="9"/>
            <color indexed="81"/>
            <rFont val="Tahoma"/>
            <charset val="1"/>
          </rPr>
          <t xml:space="preserve">
Teete Owusu-Nortey expenses £7,7k</t>
        </r>
      </text>
    </comment>
  </commentList>
</comments>
</file>

<file path=xl/comments2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3.xml><?xml version="1.0" encoding="utf-8"?>
<comments xmlns="http://schemas.openxmlformats.org/spreadsheetml/2006/main">
  <authors>
    <author>A Guthrie</author>
  </authors>
  <commentList>
    <comment ref="M27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4260 as per May accs Cyril 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Cyril 4260 -&gt; committee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>A Guthrie:</t>
        </r>
        <r>
          <rPr>
            <sz val="8"/>
            <color indexed="81"/>
            <rFont val="Tahoma"/>
            <family val="2"/>
          </rPr>
          <t xml:space="preserve">
1500 UK
3000 HK</t>
        </r>
      </text>
    </comment>
  </commentList>
</comments>
</file>

<file path=xl/comments4.xml><?xml version="1.0" encoding="utf-8"?>
<comments xmlns="http://schemas.openxmlformats.org/spreadsheetml/2006/main">
  <authors>
    <author>Anna Mizerska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Anna Mizerska:</t>
        </r>
        <r>
          <rPr>
            <sz val="8"/>
            <color indexed="81"/>
            <rFont val="Tahoma"/>
            <family val="2"/>
          </rPr>
          <t xml:space="preserve">
Accrued to B800 P6340 YE 31/12/2016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Anna Mizerska:</t>
        </r>
        <r>
          <rPr>
            <sz val="9"/>
            <color indexed="81"/>
            <rFont val="Tahoma"/>
            <family val="2"/>
          </rPr>
          <t xml:space="preserve">
£84 bank charges
</t>
        </r>
      </text>
    </comment>
  </commentList>
</comments>
</file>

<file path=xl/sharedStrings.xml><?xml version="1.0" encoding="utf-8"?>
<sst xmlns="http://schemas.openxmlformats.org/spreadsheetml/2006/main" count="2898" uniqueCount="1097">
  <si>
    <t>Description</t>
  </si>
  <si>
    <t>Level 1 Council Fees</t>
  </si>
  <si>
    <t>Supplementary (20% Level 1)</t>
  </si>
  <si>
    <t>Membership Assessment</t>
  </si>
  <si>
    <t>Student Registration</t>
  </si>
  <si>
    <t>Accreditation</t>
  </si>
  <si>
    <t>Moderation</t>
  </si>
  <si>
    <t>Other Fees</t>
  </si>
  <si>
    <t>Dividends and interest</t>
  </si>
  <si>
    <t>DG - Fee</t>
  </si>
  <si>
    <t>DG - Overseas Travel</t>
  </si>
  <si>
    <t>President's Expenses</t>
  </si>
  <si>
    <t xml:space="preserve">Assistant to President - Fee </t>
  </si>
  <si>
    <t>Assistant to President - Overseas Travel</t>
  </si>
  <si>
    <t>Sundry Office Expenses</t>
  </si>
  <si>
    <t>Website</t>
  </si>
  <si>
    <t>Vice Presidents' expenses</t>
  </si>
  <si>
    <t xml:space="preserve">   Rent, office and other expenses</t>
  </si>
  <si>
    <t xml:space="preserve">   Secretarial</t>
  </si>
  <si>
    <t xml:space="preserve">   Committee Expenses</t>
  </si>
  <si>
    <t xml:space="preserve">   Council meetings</t>
  </si>
  <si>
    <t xml:space="preserve">   Legal and professional</t>
  </si>
  <si>
    <t>CILT World / Newsletter</t>
  </si>
  <si>
    <t>2009
Actual   
£</t>
  </si>
  <si>
    <t xml:space="preserve">   Membership Admin</t>
  </si>
  <si>
    <t>Business Cards</t>
  </si>
  <si>
    <t>VBF Inv 8004</t>
  </si>
  <si>
    <t>CILT Ireland</t>
  </si>
  <si>
    <t>M Pestereff</t>
  </si>
  <si>
    <t xml:space="preserve">S Adnitt </t>
  </si>
  <si>
    <t>Secretarial 5.1 - 9.1.09</t>
  </si>
  <si>
    <t>Secretarial 2.2 - 6.2.09</t>
  </si>
  <si>
    <t>Secretarial 26.1 - 30.1.09</t>
  </si>
  <si>
    <t>PHP</t>
  </si>
  <si>
    <t>Website 23.10.08 - 22.10.09</t>
  </si>
  <si>
    <t>Secretarial 12.1 - 17.1.09</t>
  </si>
  <si>
    <t>CILT UAE</t>
  </si>
  <si>
    <t>2 members</t>
  </si>
  <si>
    <t>C Bleasdale</t>
  </si>
  <si>
    <t>Expense claim</t>
  </si>
  <si>
    <t>Ghana</t>
  </si>
  <si>
    <t>re 2007</t>
  </si>
  <si>
    <t>Nigeria</t>
  </si>
  <si>
    <t>HK-0013</t>
  </si>
  <si>
    <t>Capitation 2008</t>
  </si>
  <si>
    <t>pre HK (per CB)</t>
  </si>
  <si>
    <t>Date</t>
  </si>
  <si>
    <t>Payee</t>
  </si>
  <si>
    <t>G Designation</t>
  </si>
  <si>
    <t>Stone King</t>
  </si>
  <si>
    <t>Advice re byelaws and trustees</t>
  </si>
  <si>
    <t>PD Assessments</t>
  </si>
  <si>
    <t>D of F Council Expenses</t>
  </si>
  <si>
    <t>Admin Support IRE</t>
  </si>
  <si>
    <t>Admin Support HK</t>
  </si>
  <si>
    <t>Admin Support UK</t>
  </si>
  <si>
    <t>International Development Officer Fee</t>
  </si>
  <si>
    <t>International Development Officer Expenses</t>
  </si>
  <si>
    <t xml:space="preserve">    INCOME</t>
  </si>
  <si>
    <t xml:space="preserve">   EXPENDITURE</t>
  </si>
  <si>
    <t>Business Development Investment</t>
  </si>
  <si>
    <t>2008
Actual   
£</t>
  </si>
  <si>
    <t xml:space="preserve">CILT International  </t>
  </si>
  <si>
    <t>2009
Budget   
£</t>
  </si>
  <si>
    <t>Break even</t>
  </si>
  <si>
    <t>A&amp;F and Budget meetings (4)</t>
  </si>
  <si>
    <t>D Maunder</t>
  </si>
  <si>
    <t>Books - Iceberg Logistics</t>
  </si>
  <si>
    <t>Sri Lanka</t>
  </si>
  <si>
    <t>Zimbabwe</t>
  </si>
  <si>
    <t>Malaysia</t>
  </si>
  <si>
    <t>Uganda</t>
  </si>
  <si>
    <t>Dr Olnpot</t>
  </si>
  <si>
    <t>M Whiting</t>
  </si>
  <si>
    <t>Logistics Cluster Rome</t>
  </si>
  <si>
    <t>Endowment</t>
  </si>
  <si>
    <t>Endowment Fund expenditure</t>
  </si>
  <si>
    <t>New Zealand</t>
  </si>
  <si>
    <t>Paid £3,200</t>
  </si>
  <si>
    <t>Bank charges</t>
  </si>
  <si>
    <t>Barclays</t>
  </si>
  <si>
    <t>Endowment Fund income</t>
  </si>
  <si>
    <t>Taylor Young</t>
  </si>
  <si>
    <t>Dividend Income</t>
  </si>
  <si>
    <t>Dividends (non Edowment)</t>
  </si>
  <si>
    <t>Teete</t>
  </si>
  <si>
    <t>Expenses deducted from income</t>
  </si>
  <si>
    <t>NZ</t>
  </si>
  <si>
    <t>Level 2 Council Fees</t>
  </si>
  <si>
    <t>Zambia</t>
  </si>
  <si>
    <t>Riskworks</t>
  </si>
  <si>
    <t>Insurance</t>
  </si>
  <si>
    <t>Certificates</t>
  </si>
  <si>
    <t>Cheque</t>
  </si>
  <si>
    <t>DL &amp; EA Cruttended</t>
  </si>
  <si>
    <t>Expenses paid</t>
  </si>
  <si>
    <t>Mauritius</t>
  </si>
  <si>
    <t>Secretarial</t>
  </si>
  <si>
    <t>SP Ekanayake</t>
  </si>
  <si>
    <t>Designation Ltd</t>
  </si>
  <si>
    <t>###</t>
  </si>
  <si>
    <t>215701 Membership</t>
  </si>
  <si>
    <t>501349*BBMEAFAD</t>
  </si>
  <si>
    <t>AFTS receipt from National Instiyu 519723 Invoice No</t>
  </si>
  <si>
    <t>N/D</t>
  </si>
  <si>
    <t>John Portelli</t>
  </si>
  <si>
    <t>Writing exams</t>
  </si>
  <si>
    <t>AFTTS receipt from the Chartered in 511428 Rhbbmykl</t>
  </si>
  <si>
    <t>Centenary Rural Dev</t>
  </si>
  <si>
    <t>Bank of Baroda</t>
  </si>
  <si>
    <t>Secretarial 25.3 - 9.4.09</t>
  </si>
  <si>
    <t>Secretarial 9.3 - 20.3.09</t>
  </si>
  <si>
    <t>Secretarial 24.2 - 6.3.09</t>
  </si>
  <si>
    <t>AFTS Receipts from Chartered Instit 200952 / Rfb/ADG80</t>
  </si>
  <si>
    <t>Books</t>
  </si>
  <si>
    <t>UAE</t>
  </si>
  <si>
    <t>Tanzania</t>
  </si>
  <si>
    <t>## n/d ##</t>
  </si>
  <si>
    <t xml:space="preserve">   Surplus / (Deficit)</t>
  </si>
  <si>
    <t>Income</t>
  </si>
  <si>
    <t>CILT UK</t>
  </si>
  <si>
    <t>VBF</t>
  </si>
  <si>
    <t>Costs</t>
  </si>
  <si>
    <t>Accrue to £15k</t>
  </si>
  <si>
    <t>Assist to Pres</t>
  </si>
  <si>
    <t>Travel</t>
  </si>
  <si>
    <t>B Auton</t>
  </si>
  <si>
    <t>DG Fee</t>
  </si>
  <si>
    <t>Inv received, awaiting VAT no.</t>
  </si>
  <si>
    <t>D of F Fees</t>
  </si>
  <si>
    <t>IN67 + VBF</t>
  </si>
  <si>
    <t>UAE  not 2009 VBF</t>
  </si>
  <si>
    <t>UAE 2009 VBF</t>
  </si>
  <si>
    <t>Council Fees Prior year</t>
  </si>
  <si>
    <t>S Africa</t>
  </si>
  <si>
    <t>VP</t>
  </si>
  <si>
    <t>KY Leung</t>
  </si>
  <si>
    <t>Kuala Lumpur trip</t>
  </si>
  <si>
    <t>London trip</t>
  </si>
  <si>
    <t>UK</t>
  </si>
  <si>
    <t>Accrue</t>
  </si>
  <si>
    <t>Charges</t>
  </si>
  <si>
    <t>Income Total</t>
  </si>
  <si>
    <t>Expenditure Total</t>
  </si>
  <si>
    <t>Ireland</t>
  </si>
  <si>
    <t>HK</t>
  </si>
  <si>
    <t>Kuala Lumpur and London trips</t>
  </si>
  <si>
    <t>In progress</t>
  </si>
  <si>
    <t>R Ebbage</t>
  </si>
  <si>
    <t>Mauritius trip</t>
  </si>
  <si>
    <t>Accrue to budget</t>
  </si>
  <si>
    <t>Estimate to end</t>
  </si>
  <si>
    <t>THE CHARTERED INSTITUTE OF LOGISTICS AND TRANSPORT</t>
  </si>
  <si>
    <t>FIXED ASSETS</t>
  </si>
  <si>
    <t>Investments</t>
  </si>
  <si>
    <t>CURRENT ASSETS</t>
  </si>
  <si>
    <t>Cash at bank and in hand</t>
  </si>
  <si>
    <t>LIABILITIES</t>
  </si>
  <si>
    <t>CREDITORS: Amounts falling due within one year</t>
  </si>
  <si>
    <t xml:space="preserve">NET ASSETS </t>
  </si>
  <si>
    <t>Endowment funds</t>
  </si>
  <si>
    <t>Unrestricted income funds</t>
  </si>
  <si>
    <t>TOTAL INSTITUTE FUNDS</t>
  </si>
  <si>
    <t>Office</t>
  </si>
  <si>
    <t>CILT World</t>
  </si>
  <si>
    <t>Mauitius trip</t>
  </si>
  <si>
    <t>S Adnitt</t>
  </si>
  <si>
    <t xml:space="preserve">NET CURRENT ASSETS </t>
  </si>
  <si>
    <t>BALANCE SHEET AT :</t>
  </si>
  <si>
    <t>Others</t>
  </si>
  <si>
    <t>Accruals</t>
  </si>
  <si>
    <t>Management Accounts 4 months to 28 April 2009</t>
  </si>
  <si>
    <t>Posting Date</t>
  </si>
  <si>
    <t>Document Type</t>
  </si>
  <si>
    <t>Document No.</t>
  </si>
  <si>
    <t>G/L Account No.</t>
  </si>
  <si>
    <t>External Document No.</t>
  </si>
  <si>
    <t>Department Code</t>
  </si>
  <si>
    <t>Amount</t>
  </si>
  <si>
    <t>Bal. Account No.</t>
  </si>
  <si>
    <t>User ID</t>
  </si>
  <si>
    <t>Entry No.</t>
  </si>
  <si>
    <t xml:space="preserve"> </t>
  </si>
  <si>
    <t>MIG00001</t>
  </si>
  <si>
    <t>B20-1810-10</t>
  </si>
  <si>
    <t>Migrated: --Interaccount CILT</t>
  </si>
  <si>
    <t>SA</t>
  </si>
  <si>
    <t>Invoice</t>
  </si>
  <si>
    <t>MIG00012</t>
  </si>
  <si>
    <t>Migrated: EX--DC-021809-travel exp jun-sept 04 - d</t>
  </si>
  <si>
    <t>PZZZZZ</t>
  </si>
  <si>
    <t>Migrated: SMI02-021789-inv 25.10.04 - r j smith</t>
  </si>
  <si>
    <t>Migrated: EX--DC-022190-travel exp - d carvalho no</t>
  </si>
  <si>
    <t>Migrated: 12000000-TRF19.11-cilt interaccount tran</t>
  </si>
  <si>
    <t>PPT00022661</t>
  </si>
  <si>
    <t>D CARVALHO NOV 04</t>
  </si>
  <si>
    <t>Invoice PI022682</t>
  </si>
  <si>
    <t>JARCHER</t>
  </si>
  <si>
    <t>PPT00022673</t>
  </si>
  <si>
    <t>G NEWTON B/CARD OCT0</t>
  </si>
  <si>
    <t>Invoice PI022684</t>
  </si>
  <si>
    <t>PPT00022759</t>
  </si>
  <si>
    <t>INV 01.10.03</t>
  </si>
  <si>
    <t>Invoice PI18036</t>
  </si>
  <si>
    <t>PPT00023279</t>
  </si>
  <si>
    <t>INV 0104</t>
  </si>
  <si>
    <t>Invoice PI023281</t>
  </si>
  <si>
    <t>PPT00023367</t>
  </si>
  <si>
    <t>INV 25.02.05</t>
  </si>
  <si>
    <t>Invoice PI023370</t>
  </si>
  <si>
    <t>Payment</t>
  </si>
  <si>
    <t>GLTR010948</t>
  </si>
  <si>
    <t>TRANS 10.03.05</t>
  </si>
  <si>
    <t>Interaccount transfer 10.03.05</t>
  </si>
  <si>
    <t>CURRENT</t>
  </si>
  <si>
    <t>GLAC010522</t>
  </si>
  <si>
    <t>MAR033</t>
  </si>
  <si>
    <t>Capitation fee 21335 x £3.00</t>
  </si>
  <si>
    <t>P6530</t>
  </si>
  <si>
    <t>LBURNS</t>
  </si>
  <si>
    <t>GLAC010523</t>
  </si>
  <si>
    <t>DC Charge</t>
  </si>
  <si>
    <t>GLAC010575</t>
  </si>
  <si>
    <t>MAR037</t>
  </si>
  <si>
    <t>To Correct JN  Mar033 wrong way round</t>
  </si>
  <si>
    <t>GLAC010576</t>
  </si>
  <si>
    <t>GLAC010577</t>
  </si>
  <si>
    <t>Capitiation Fee 21335  X £3.00</t>
  </si>
  <si>
    <t>GLAC010578</t>
  </si>
  <si>
    <t>PPT00023856</t>
  </si>
  <si>
    <t>INV 28.04.05</t>
  </si>
  <si>
    <t>Invoice PI023857</t>
  </si>
  <si>
    <t>CRB010636</t>
  </si>
  <si>
    <t>CHQ 178</t>
  </si>
  <si>
    <t>Payment for CILT World Nigeria chq re DC</t>
  </si>
  <si>
    <t>SCHQ010453</t>
  </si>
  <si>
    <t>BACS 03.05.05</t>
  </si>
  <si>
    <t>Board/Council Chine Accommodation D Carvalho</t>
  </si>
  <si>
    <t>SCHQ010457</t>
  </si>
  <si>
    <t>CILT Council Shanghai hotel D Carvalho</t>
  </si>
  <si>
    <t>SBACS010935</t>
  </si>
  <si>
    <t>Cilt int council china hotel marco polo D Carvalho</t>
  </si>
  <si>
    <t>CRB010406</t>
  </si>
  <si>
    <t>BACS 17.05.05</t>
  </si>
  <si>
    <t>CILT council Marco Polo Hotel DC</t>
  </si>
  <si>
    <t>JBUTLER</t>
  </si>
  <si>
    <t>CRB010408</t>
  </si>
  <si>
    <t>CILT council china accom DC</t>
  </si>
  <si>
    <t>SBACS011131</t>
  </si>
  <si>
    <t>BACS 07.06.05</t>
  </si>
  <si>
    <t>CILT Int. Council Hotel Marco Polo D Carvalho</t>
  </si>
  <si>
    <t>SBACS011134</t>
  </si>
  <si>
    <t>CILT Int. Council Bamboo Grove D Carvalho</t>
  </si>
  <si>
    <t>CRD010006</t>
  </si>
  <si>
    <t>P/CASH</t>
  </si>
  <si>
    <t>G Ilukwe m/ship Nigeria</t>
  </si>
  <si>
    <t>P/CASH LON</t>
  </si>
  <si>
    <t>PPT00025118</t>
  </si>
  <si>
    <t>INV PAA/16/9520</t>
  </si>
  <si>
    <t>Invoice PI024888</t>
  </si>
  <si>
    <t>GLCOR010478</t>
  </si>
  <si>
    <t>JUL022</t>
  </si>
  <si>
    <t>Maintance of CILT Website 01.01.05 -31.12.04</t>
  </si>
  <si>
    <t>I4625</t>
  </si>
  <si>
    <t>GLAC011163</t>
  </si>
  <si>
    <t>Maintenance of CILT Website 01/01/05-31/12/05</t>
  </si>
  <si>
    <t>GLAC011170</t>
  </si>
  <si>
    <t>Maintenace of CILT Website 01/01/05-31/12/05</t>
  </si>
  <si>
    <t>GLAC011171</t>
  </si>
  <si>
    <t>PP of CILT Web Maintenance</t>
  </si>
  <si>
    <t>GLAC011172</t>
  </si>
  <si>
    <t>Release of Aug CILT Web</t>
  </si>
  <si>
    <t>GLAC011173</t>
  </si>
  <si>
    <t>Release of Sept CILT Web</t>
  </si>
  <si>
    <t>GLAC011339</t>
  </si>
  <si>
    <t>SEPT010</t>
  </si>
  <si>
    <t>To cancel GN Barcard CILT Int Dinner JK</t>
  </si>
  <si>
    <t>P6240</t>
  </si>
  <si>
    <t>GLAC011340</t>
  </si>
  <si>
    <t>To correct Cap fee incorrect amount taken</t>
  </si>
  <si>
    <t>GLAC011341</t>
  </si>
  <si>
    <t>R Smith PI023370 Zambia Papers Marking CILT INT</t>
  </si>
  <si>
    <t>P6450</t>
  </si>
  <si>
    <t>GLAC011342</t>
  </si>
  <si>
    <t>Coucil Hotel Marco Polo D Carvalho not CILT INt</t>
  </si>
  <si>
    <t>P6440</t>
  </si>
  <si>
    <t>GLAC011343</t>
  </si>
  <si>
    <t>Charities Manuals 53 &amp; 54 CILT International</t>
  </si>
  <si>
    <t>P6470</t>
  </si>
  <si>
    <t>GLAC011344</t>
  </si>
  <si>
    <t>CILT World no 11 charge from CILT International</t>
  </si>
  <si>
    <t>P6660</t>
  </si>
  <si>
    <t>GLAC011345</t>
  </si>
  <si>
    <t>SEPT011</t>
  </si>
  <si>
    <t>Inv 124578 CILT INT Books</t>
  </si>
  <si>
    <t>I4620</t>
  </si>
  <si>
    <t>GLAC011346</t>
  </si>
  <si>
    <t>Inv 124578 CILT INT Postage on Books</t>
  </si>
  <si>
    <t>I4680</t>
  </si>
  <si>
    <t>PPT00025776</t>
  </si>
  <si>
    <t>EXP MAY 05</t>
  </si>
  <si>
    <t>Invoice PI025699</t>
  </si>
  <si>
    <t>GLTR012301</t>
  </si>
  <si>
    <t>TRANS 13.10.05</t>
  </si>
  <si>
    <t>Interaccount Transfer 13.10.05</t>
  </si>
  <si>
    <t>GLAC011174</t>
  </si>
  <si>
    <t>Release of Oct CILT Web</t>
  </si>
  <si>
    <t>PPT00026389</t>
  </si>
  <si>
    <t>INV 22.11.05</t>
  </si>
  <si>
    <t>Invoice PI026389</t>
  </si>
  <si>
    <t>GLAC011175</t>
  </si>
  <si>
    <t>Release of Nov CILT Web</t>
  </si>
  <si>
    <t>PPT00026826</t>
  </si>
  <si>
    <t>Invoice PI026787</t>
  </si>
  <si>
    <t>GLAC011176</t>
  </si>
  <si>
    <t>Release of Dec CILT Web</t>
  </si>
  <si>
    <t>GLAC012240</t>
  </si>
  <si>
    <t>JAN036</t>
  </si>
  <si>
    <t>Per Capita Charge</t>
  </si>
  <si>
    <t>GLTR012892</t>
  </si>
  <si>
    <t>TRANS 09.01.06</t>
  </si>
  <si>
    <t>Interaccount transfer 09.01.06 CILT</t>
  </si>
  <si>
    <t>CRB011287</t>
  </si>
  <si>
    <t>BACS 31.01.06</t>
  </si>
  <si>
    <t>CILT INT Nigeria Fees 31.01.06</t>
  </si>
  <si>
    <t>PPT00027635</t>
  </si>
  <si>
    <t>00132 S RINSLER</t>
  </si>
  <si>
    <t>Invoice PI027599</t>
  </si>
  <si>
    <t>CRB011323</t>
  </si>
  <si>
    <t>BACS 02.03.06</t>
  </si>
  <si>
    <t>Payment to CILT Int from Nigeria</t>
  </si>
  <si>
    <t>SBACS012766</t>
  </si>
  <si>
    <t>BACS 28.04.06</t>
  </si>
  <si>
    <t xml:space="preserve">CILT </t>
  </si>
  <si>
    <t>GLAC012752</t>
  </si>
  <si>
    <t>APR020</t>
  </si>
  <si>
    <t>Per Capita Paid To CILT 28/04/06</t>
  </si>
  <si>
    <t>GLAC012754</t>
  </si>
  <si>
    <t>APR021</t>
  </si>
  <si>
    <t>CILT International 6200 Copies of Issue no 3</t>
  </si>
  <si>
    <t>PPT00028239</t>
  </si>
  <si>
    <t>Invoice PI028224</t>
  </si>
  <si>
    <t>PPT00028658</t>
  </si>
  <si>
    <t>BCARD CARVALHO MAY06</t>
  </si>
  <si>
    <t>Invoice PI028630</t>
  </si>
  <si>
    <t>PPT00028875</t>
  </si>
  <si>
    <t>Invoice PI028845</t>
  </si>
  <si>
    <t>GLAC013100</t>
  </si>
  <si>
    <t>JUL008</t>
  </si>
  <si>
    <t>PI25699 Trans 59766 R Hunt CILT China meet May 05</t>
  </si>
  <si>
    <t>P6250</t>
  </si>
  <si>
    <t>GLAC013101</t>
  </si>
  <si>
    <t>PI027599 Trans 85852 S Rinsler Feb 06 CILT INT</t>
  </si>
  <si>
    <t>GLAC013102</t>
  </si>
  <si>
    <t>PI028224 Trans 95071 Travel &amp; Subs CILT Int</t>
  </si>
  <si>
    <t>GLAC013103</t>
  </si>
  <si>
    <t>PI028845 Trans 104736 June CILT Int S Rinsler</t>
  </si>
  <si>
    <t>PPT00028947</t>
  </si>
  <si>
    <t>EXP MAY/JUN/JUL06</t>
  </si>
  <si>
    <t>Invoice PI028903</t>
  </si>
  <si>
    <t>SBACS013350</t>
  </si>
  <si>
    <t>TRANS 15.08.06</t>
  </si>
  <si>
    <t>CILT 15.08.06</t>
  </si>
  <si>
    <t>PPT00029139</t>
  </si>
  <si>
    <t>EXP 01.05.06</t>
  </si>
  <si>
    <t>Invoice PI029077</t>
  </si>
  <si>
    <t>PPT00029491</t>
  </si>
  <si>
    <t>OP/10786467</t>
  </si>
  <si>
    <t>Invoice PI029417</t>
  </si>
  <si>
    <t>GLAC013378</t>
  </si>
  <si>
    <t>SEP020</t>
  </si>
  <si>
    <t>Issue 14 CILT World Carriage Costs</t>
  </si>
  <si>
    <t>P6800</t>
  </si>
  <si>
    <t>AGUTHRIE</t>
  </si>
  <si>
    <t>Per Capita Charge to P&amp;L - Feb 2006</t>
  </si>
  <si>
    <t>Admin Support Charge for Professional Development</t>
  </si>
  <si>
    <t>I4200</t>
  </si>
  <si>
    <t>P6750</t>
  </si>
  <si>
    <t>CILT Web site support 2006</t>
  </si>
  <si>
    <t>London Office Accommodation September 2006</t>
  </si>
  <si>
    <t>I4220</t>
  </si>
  <si>
    <t>CRB012794</t>
  </si>
  <si>
    <t>CHQ 496</t>
  </si>
  <si>
    <t>CILT Web support and office rental sept 06</t>
  </si>
  <si>
    <t>GLAC014009</t>
  </si>
  <si>
    <t>DEC007</t>
  </si>
  <si>
    <t>CILT EGM costs recharged</t>
  </si>
  <si>
    <t>CRB013041</t>
  </si>
  <si>
    <t>CHQ 538</t>
  </si>
  <si>
    <t>CILT Int sales of CILT World issue 14</t>
  </si>
  <si>
    <t>CRC012791</t>
  </si>
  <si>
    <t>PDQ 10.01.07</t>
  </si>
  <si>
    <t>Re: Guiness euro payment</t>
  </si>
  <si>
    <t>GLAC014119</t>
  </si>
  <si>
    <t>VAT repayment due for QE 30/6/06</t>
  </si>
  <si>
    <t>VAT repayment due for QE 30/9/06</t>
  </si>
  <si>
    <t>VAT repayment due for QE 31/12/06</t>
  </si>
  <si>
    <t>GLAC014527</t>
  </si>
  <si>
    <t>FEB023</t>
  </si>
  <si>
    <t>Audit fee YE 30 Sept 06</t>
  </si>
  <si>
    <t>PPT00031125</t>
  </si>
  <si>
    <t>Invoice PI040131</t>
  </si>
  <si>
    <t>CSMITH</t>
  </si>
  <si>
    <t>PPT00031223</t>
  </si>
  <si>
    <t>BT010842744</t>
  </si>
  <si>
    <t>Invoice PI040207</t>
  </si>
  <si>
    <t>SBACS014516</t>
  </si>
  <si>
    <t>Per Capita - on account</t>
  </si>
  <si>
    <t>NLAVELLE</t>
  </si>
  <si>
    <t>CRC013073</t>
  </si>
  <si>
    <t>PDQ 06.03.07</t>
  </si>
  <si>
    <t>ICM 2007 Ghana</t>
  </si>
  <si>
    <t>GLAC014585</t>
  </si>
  <si>
    <t>MAR020</t>
  </si>
  <si>
    <t>CILT Int Oct 06 - Sep 07</t>
  </si>
  <si>
    <t>GLAC014586</t>
  </si>
  <si>
    <t>Admin Support DC ye 30 Sep 07</t>
  </si>
  <si>
    <t>GLAC014587</t>
  </si>
  <si>
    <t>CILT Int Web Maint 4m to 30/4/07</t>
  </si>
  <si>
    <t>GLAC014588</t>
  </si>
  <si>
    <t>CILT Int c/card chs</t>
  </si>
  <si>
    <t>I4225</t>
  </si>
  <si>
    <t>GLAC014589</t>
  </si>
  <si>
    <t>GLAC014590</t>
  </si>
  <si>
    <t>Per Capita Paid To CILT ye 30 Sep 07</t>
  </si>
  <si>
    <t>GLAC014591</t>
  </si>
  <si>
    <t>CILT Int Conference call 13/2/07</t>
  </si>
  <si>
    <t>PPT00031752</t>
  </si>
  <si>
    <t>BT 010852433</t>
  </si>
  <si>
    <t>Invoice PI040721</t>
  </si>
  <si>
    <t>PPT00031643</t>
  </si>
  <si>
    <t>Invoice PI040620</t>
  </si>
  <si>
    <t>PPT00031668</t>
  </si>
  <si>
    <t>BT010852433</t>
  </si>
  <si>
    <t>Invoice PI040613</t>
  </si>
  <si>
    <t>SBACS014637</t>
  </si>
  <si>
    <t>BACS 03.04.07</t>
  </si>
  <si>
    <t>Payment on Account</t>
  </si>
  <si>
    <t>GLAC014859</t>
  </si>
  <si>
    <t>APR024</t>
  </si>
  <si>
    <t>CILT World No16</t>
  </si>
  <si>
    <t>GLAC014817</t>
  </si>
  <si>
    <t>APR015</t>
  </si>
  <si>
    <t>CILT Int VAT repayment QE 31/3/07</t>
  </si>
  <si>
    <t>PPT00031680</t>
  </si>
  <si>
    <t>INV 02.04.07</t>
  </si>
  <si>
    <t>Invoice PI040655</t>
  </si>
  <si>
    <t>PPT00031683</t>
  </si>
  <si>
    <t>INV 06.03.07</t>
  </si>
  <si>
    <t>Invoice PI040656</t>
  </si>
  <si>
    <t>CRC013145</t>
  </si>
  <si>
    <t>PDQ 03.04.07</t>
  </si>
  <si>
    <t>CRC013146</t>
  </si>
  <si>
    <t>PDQ 12.04.07</t>
  </si>
  <si>
    <t>Credit Memo</t>
  </si>
  <si>
    <t>PPT00031751</t>
  </si>
  <si>
    <t>Credit Memo PC001048</t>
  </si>
  <si>
    <t>PPT00031944</t>
  </si>
  <si>
    <t>APR/MAY2007-EXP</t>
  </si>
  <si>
    <t>Invoice PI040901</t>
  </si>
  <si>
    <t>GLAC015357</t>
  </si>
  <si>
    <t>JUL021</t>
  </si>
  <si>
    <t>5% credit card on May 07 Txs</t>
  </si>
  <si>
    <t>GLAC015358</t>
  </si>
  <si>
    <t>5% on Credit Card Txs May 07</t>
  </si>
  <si>
    <t>GLAC015359</t>
  </si>
  <si>
    <t>CRB013131</t>
  </si>
  <si>
    <t>BACS 16.05.07</t>
  </si>
  <si>
    <t>INV0022 - Met Police</t>
  </si>
  <si>
    <t>CRB013245</t>
  </si>
  <si>
    <t>BACS 13.07.07</t>
  </si>
  <si>
    <t>Metropolitan Police</t>
  </si>
  <si>
    <t>PPT00033694</t>
  </si>
  <si>
    <t>EXP JUNE 06-JAN 07</t>
  </si>
  <si>
    <t>Invoice PI042496</t>
  </si>
  <si>
    <t>GLTR016675</t>
  </si>
  <si>
    <t>SEP018</t>
  </si>
  <si>
    <t>Registration fees Ghana S Agg &amp; A Waller</t>
  </si>
  <si>
    <t>ReCode Ghana  costs P O'Keefe</t>
  </si>
  <si>
    <t>GLTR016676</t>
  </si>
  <si>
    <t>VAT on investment manager</t>
  </si>
  <si>
    <t>GLTR016677</t>
  </si>
  <si>
    <t>Tfr re last 2 quarters of 2005</t>
  </si>
  <si>
    <t>ACCRUREV0001</t>
  </si>
  <si>
    <t>GLTR016685</t>
  </si>
  <si>
    <t>Reg Fees Ghana</t>
  </si>
  <si>
    <t>P6430</t>
  </si>
  <si>
    <t>SBACS015954</t>
  </si>
  <si>
    <t>BACS 25.09.07</t>
  </si>
  <si>
    <t>CILT International</t>
  </si>
  <si>
    <t>GLAC016283</t>
  </si>
  <si>
    <t>SEP069 VAT</t>
  </si>
  <si>
    <t>VAT QE 30/6/07</t>
  </si>
  <si>
    <t>VAT QE 30/9/07</t>
  </si>
  <si>
    <t>PPT00033729</t>
  </si>
  <si>
    <t>WR 7574 3449 Q002 GC</t>
  </si>
  <si>
    <t>Invoice PI042530</t>
  </si>
  <si>
    <t>GLAC015486</t>
  </si>
  <si>
    <t>JUL024</t>
  </si>
  <si>
    <t>VAT CILT Int QE 30/6/07</t>
  </si>
  <si>
    <t>GLAC016789</t>
  </si>
  <si>
    <t>OCT024 TFR</t>
  </si>
  <si>
    <t>CILT INT Rent of London Office 1/10/07 - 31/12/07</t>
  </si>
  <si>
    <t>B30-1530-10</t>
  </si>
  <si>
    <t>GLAC017350</t>
  </si>
  <si>
    <t>JAN020 VAT</t>
  </si>
  <si>
    <t>VAT CILT Int QE 30.06.07</t>
  </si>
  <si>
    <t>VAT CILT Int QE 31.12.07</t>
  </si>
  <si>
    <t>GLAC017354</t>
  </si>
  <si>
    <t>JAN023 INT</t>
  </si>
  <si>
    <t>Per Capita due to CILT Int for Jan 08</t>
  </si>
  <si>
    <t>MA040</t>
  </si>
  <si>
    <t>GLAC017446</t>
  </si>
  <si>
    <t>JAN036 TFR</t>
  </si>
  <si>
    <t>CILT INT Rent of London Office Jan 08</t>
  </si>
  <si>
    <t>CA060</t>
  </si>
  <si>
    <t>PPT00035147</t>
  </si>
  <si>
    <t>EXP MAY 06-JAN 07</t>
  </si>
  <si>
    <t>Invoice PI043826</t>
  </si>
  <si>
    <t>GLAC017447</t>
  </si>
  <si>
    <t>CILT INT Rent of London Office Feb 08</t>
  </si>
  <si>
    <t>GLAC017901</t>
  </si>
  <si>
    <t>FEB038</t>
  </si>
  <si>
    <t>Per Capita Paid To CILT for Feb 08</t>
  </si>
  <si>
    <t>VTAMS</t>
  </si>
  <si>
    <t>PPT00035936</t>
  </si>
  <si>
    <t>INV 20.03.08</t>
  </si>
  <si>
    <t>Invoice PI044552</t>
  </si>
  <si>
    <t>GLAC017448</t>
  </si>
  <si>
    <t>CILT INT Rent of London Office Mar 08</t>
  </si>
  <si>
    <t>GLAC017983</t>
  </si>
  <si>
    <t>MAR019 TFR</t>
  </si>
  <si>
    <t>Per Capita Paid To CILT for Mar 08</t>
  </si>
  <si>
    <t>PPT00035935</t>
  </si>
  <si>
    <t>Invoice PI044551</t>
  </si>
  <si>
    <t>CRB014048</t>
  </si>
  <si>
    <t>TFR FROM CN 80713</t>
  </si>
  <si>
    <t>Dr D A Maunder FCILT inv 137180</t>
  </si>
  <si>
    <t>GLAC018109</t>
  </si>
  <si>
    <t>APR013</t>
  </si>
  <si>
    <t>VAT CILT Int QE 31/3/06 per J Kinley</t>
  </si>
  <si>
    <t>Assignment of trade mark MILT per J Kinley</t>
  </si>
  <si>
    <t>GLAC018114</t>
  </si>
  <si>
    <t>Reverse Jan-Mar Capitation</t>
  </si>
  <si>
    <t>Capiataion for y/e 31.12.08</t>
  </si>
  <si>
    <t>GLAC018118</t>
  </si>
  <si>
    <t>MAR015</t>
  </si>
  <si>
    <t>Cancel VAT 31.12.07</t>
  </si>
  <si>
    <t>VAT 31.12.07</t>
  </si>
  <si>
    <t>GLAC018119</t>
  </si>
  <si>
    <t>Derek Bell travel exp for CILT Int meeting Dec 06</t>
  </si>
  <si>
    <t>GLAC018115</t>
  </si>
  <si>
    <t>Derek Bell Travel expenses trip Nov/Dec 06</t>
  </si>
  <si>
    <t>CA260</t>
  </si>
  <si>
    <t>GLAC018116</t>
  </si>
  <si>
    <t>Hong Kong council SA,SR &amp; RE</t>
  </si>
  <si>
    <t>GLAC018117</t>
  </si>
  <si>
    <t>S Rinsler CILT Intl Travel meetings Feb/Mar 08</t>
  </si>
  <si>
    <t>SBACS017807</t>
  </si>
  <si>
    <t>BACS 06.05.08</t>
  </si>
  <si>
    <t>PPT00036302</t>
  </si>
  <si>
    <t>A WALLER</t>
  </si>
  <si>
    <t>Invoice PI044880</t>
  </si>
  <si>
    <t>#</t>
  </si>
  <si>
    <t>GLCOR010720</t>
  </si>
  <si>
    <t>074 SEP ACCR</t>
  </si>
  <si>
    <t>Cost of CILT (Kenya) subs for course attendees</t>
  </si>
  <si>
    <t>GLCOR010724</t>
  </si>
  <si>
    <t>Canc-Duplication of Kenya Unicef subs-sept course</t>
  </si>
  <si>
    <t>GLAC019186</t>
  </si>
  <si>
    <t>Tfr Mazars re 2007 and 2008 re CILT int</t>
  </si>
  <si>
    <t>GLAC019222</t>
  </si>
  <si>
    <t>DEC036</t>
  </si>
  <si>
    <t>PPT00038183</t>
  </si>
  <si>
    <t>Invoice PI046608</t>
  </si>
  <si>
    <t>AOMINIYI</t>
  </si>
  <si>
    <t>GLCOR010727</t>
  </si>
  <si>
    <t>OCT015</t>
  </si>
  <si>
    <t>PI046608 reversal</t>
  </si>
  <si>
    <t>PPT00036784</t>
  </si>
  <si>
    <t>R HUNT</t>
  </si>
  <si>
    <t>Invoice PI045325</t>
  </si>
  <si>
    <t>PPT00036839</t>
  </si>
  <si>
    <t>Invoice PI045380</t>
  </si>
  <si>
    <t>GLCOR010721</t>
  </si>
  <si>
    <t>Canc-PI045325 R Hunt Exps 2008 Int Council Mtg HK</t>
  </si>
  <si>
    <t>GLCOR010723</t>
  </si>
  <si>
    <t>Canc-PI045380 S Rinsler Exp 2008 Int Council HK</t>
  </si>
  <si>
    <t>GLCOR010722</t>
  </si>
  <si>
    <t>Canc-PI044880 A Waller Exps 08 Int Council Mtg HK</t>
  </si>
  <si>
    <t>CRC014507</t>
  </si>
  <si>
    <t>MDIR 11/06</t>
  </si>
  <si>
    <t>Refund</t>
  </si>
  <si>
    <t>GLAC018612</t>
  </si>
  <si>
    <t>JUL017 VAT</t>
  </si>
  <si>
    <t>CILT Int</t>
  </si>
  <si>
    <t>B30-1330-10</t>
  </si>
  <si>
    <t>CRC014645</t>
  </si>
  <si>
    <t>MDIR 30/07</t>
  </si>
  <si>
    <t>Ogun Christoper</t>
  </si>
  <si>
    <t>CRC014646</t>
  </si>
  <si>
    <t>P6320</t>
  </si>
  <si>
    <t>GLAC018844</t>
  </si>
  <si>
    <t>Membership CILT Int 25 @ £52</t>
  </si>
  <si>
    <t>I4255</t>
  </si>
  <si>
    <t>SJ011620</t>
  </si>
  <si>
    <t>SEP029</t>
  </si>
  <si>
    <t>Tfr Invoice 138533 to CILT Int Books - CB</t>
  </si>
  <si>
    <t>SJ011621</t>
  </si>
  <si>
    <t>SEP030</t>
  </si>
  <si>
    <t>GLCOR010719</t>
  </si>
  <si>
    <t>Travel costs re CILT (kenya)</t>
  </si>
  <si>
    <t>PPT00038760</t>
  </si>
  <si>
    <t>Invoice PI046858</t>
  </si>
  <si>
    <t>JHALDANE</t>
  </si>
  <si>
    <t>GLAC019000</t>
  </si>
  <si>
    <t>NOV12 TFR</t>
  </si>
  <si>
    <t>Cost re assigning MILT Trade Mark</t>
  </si>
  <si>
    <t>PPT00039158</t>
  </si>
  <si>
    <t>Invoice PI047527</t>
  </si>
  <si>
    <t>Tfr Mazars re 2007 to CILT Int</t>
  </si>
  <si>
    <t>Tfr Mazars re 2008 to CILT Int</t>
  </si>
  <si>
    <t>Admin Fee re CILT Int wef 1.7.08</t>
  </si>
  <si>
    <t>Tfr VAT reclaimable at 1.1.08 from CILT Int</t>
  </si>
  <si>
    <t>PPT00037385</t>
  </si>
  <si>
    <t>Invoice PI045845</t>
  </si>
  <si>
    <t>PPT00037413</t>
  </si>
  <si>
    <t>Invoice PI045879</t>
  </si>
  <si>
    <t>PPT00038185</t>
  </si>
  <si>
    <t>Invoice PI046585</t>
  </si>
  <si>
    <t>SBACS019168</t>
  </si>
  <si>
    <t>BACS 7/11/08</t>
  </si>
  <si>
    <t>Award for Catherine Wallace CILT AUS</t>
  </si>
  <si>
    <t>GLAC018154</t>
  </si>
  <si>
    <t>APR017 TFR</t>
  </si>
  <si>
    <t>CILT INT Rent of London Office Apr 08</t>
  </si>
  <si>
    <t>GLAC018156</t>
  </si>
  <si>
    <t>CILT INT Rent of London Office Jun 08</t>
  </si>
  <si>
    <t>GLAC018155</t>
  </si>
  <si>
    <t>CILT INT Rent of London Office May 08</t>
  </si>
  <si>
    <t>GLAC018124</t>
  </si>
  <si>
    <t>MAR042</t>
  </si>
  <si>
    <t>VAT QE 31.3.08</t>
  </si>
  <si>
    <t>GLAC019507</t>
  </si>
  <si>
    <t>JAN021</t>
  </si>
  <si>
    <t>Inv CILTW1801  20000 copies CILT World + freight</t>
  </si>
  <si>
    <t>Agreed balance</t>
  </si>
  <si>
    <t>GLAC019139</t>
  </si>
  <si>
    <t>CILT Int Value Based Fee ye 31.12.09</t>
  </si>
  <si>
    <t>B20-1310-15</t>
  </si>
  <si>
    <t>PPT00039584</t>
  </si>
  <si>
    <t>SOE Refreshments</t>
  </si>
  <si>
    <t>SBACS019795</t>
  </si>
  <si>
    <t>BACS 27/01/09</t>
  </si>
  <si>
    <t>CILT International Paid to Australia</t>
  </si>
  <si>
    <t>JNL00036</t>
  </si>
  <si>
    <t>ADMIN FEE</t>
  </si>
  <si>
    <t>Admin Fee re CILT Int  1.1 - 30.6.09</t>
  </si>
  <si>
    <t>I4223</t>
  </si>
  <si>
    <t>Books on Sales Ledger</t>
  </si>
  <si>
    <t>To pay</t>
  </si>
  <si>
    <t>CILT INT</t>
  </si>
  <si>
    <t>Dept Code</t>
  </si>
  <si>
    <t>JNL0001</t>
  </si>
  <si>
    <t>B401</t>
  </si>
  <si>
    <t>JAN001</t>
  </si>
  <si>
    <t>2150 CILT UK Open TB at 1.1.08</t>
  </si>
  <si>
    <t>JNL0016</t>
  </si>
  <si>
    <t>Entries with CILT UK for the period to Apr 08</t>
  </si>
  <si>
    <t>CORE</t>
  </si>
  <si>
    <t>BR0021</t>
  </si>
  <si>
    <t>BACS from CILT UK</t>
  </si>
  <si>
    <t>JNL0084</t>
  </si>
  <si>
    <t>Inv CILTW1801  20000 copies CILT World @ 18.7p</t>
  </si>
  <si>
    <t>Inv CILTW1801  Freight for 20000 copies CILT World</t>
  </si>
  <si>
    <t>JNL0028</t>
  </si>
  <si>
    <t>Rent of London office 1.01.08-31.03.08</t>
  </si>
  <si>
    <t>REBBAGE</t>
  </si>
  <si>
    <t>SOE Catering Mtg 22/4/08</t>
  </si>
  <si>
    <t>SOE Catering Mtg Aug 08</t>
  </si>
  <si>
    <t>JNL0029</t>
  </si>
  <si>
    <t>VBF Mtg Costs SOE 16/9/08</t>
  </si>
  <si>
    <t>JNL0030</t>
  </si>
  <si>
    <t>Int. Achievr Awrd C Wallace CILT(A) pd via CIL(UK</t>
  </si>
  <si>
    <t>JNL0031</t>
  </si>
  <si>
    <t>Kenya 25 M/ship Fees via UK/Unicef Training</t>
  </si>
  <si>
    <t>JNL0032</t>
  </si>
  <si>
    <t>Cost re Assigning MILT Trade Mark</t>
  </si>
  <si>
    <t>JNL0033</t>
  </si>
  <si>
    <t>Kenya Credit re costs for UK/Unicef work</t>
  </si>
  <si>
    <t>TFR043</t>
  </si>
  <si>
    <t>SOE CILT Audit &amp; Finance 24/11/08</t>
  </si>
  <si>
    <t>JNL0044</t>
  </si>
  <si>
    <t>19/06/08 CILT international Received by CILT UK</t>
  </si>
  <si>
    <t>B330</t>
  </si>
  <si>
    <t>JKENNEDY</t>
  </si>
  <si>
    <t>30/06/08 VAT QE</t>
  </si>
  <si>
    <t>B520</t>
  </si>
  <si>
    <t>01/08/08 Ogun Christoper</t>
  </si>
  <si>
    <t>01/08/08 Ogun Christoper C/Card Charges</t>
  </si>
  <si>
    <t>P6310</t>
  </si>
  <si>
    <t>Sep 08 Tfr Invoice 138533 to CILT Int Books - CB</t>
  </si>
  <si>
    <t>P6241</t>
  </si>
  <si>
    <t>31/10/08 TNT Charge CILT International Accra</t>
  </si>
  <si>
    <t>P6540</t>
  </si>
  <si>
    <t>JNL0050</t>
  </si>
  <si>
    <t>Tfr Mazars re 2007 from CILT UK</t>
  </si>
  <si>
    <t>Tfr Mazars re 2008 from CILT UK</t>
  </si>
  <si>
    <t>JNL0054</t>
  </si>
  <si>
    <t>Admin Fee UK wef 1.7.08</t>
  </si>
  <si>
    <t>JNL0058</t>
  </si>
  <si>
    <t>Tfr VAT reclaimable at 1.1.08 to CILT UK</t>
  </si>
  <si>
    <t>I001</t>
  </si>
  <si>
    <t>I010</t>
  </si>
  <si>
    <t>I023</t>
  </si>
  <si>
    <t>I040</t>
  </si>
  <si>
    <t>I995</t>
  </si>
  <si>
    <t>Total Income</t>
  </si>
  <si>
    <t>P010</t>
  </si>
  <si>
    <t>P020</t>
  </si>
  <si>
    <t>P030</t>
  </si>
  <si>
    <t>P120</t>
  </si>
  <si>
    <t>Vice President expenses</t>
  </si>
  <si>
    <t>P031</t>
  </si>
  <si>
    <t>P032</t>
  </si>
  <si>
    <t>P033</t>
  </si>
  <si>
    <t>Dir of PD Fees and expenses</t>
  </si>
  <si>
    <t>P040</t>
  </si>
  <si>
    <t>Other Expenses</t>
  </si>
  <si>
    <t>P050</t>
  </si>
  <si>
    <t>Committee Expenses</t>
  </si>
  <si>
    <t>P055</t>
  </si>
  <si>
    <t>Exam</t>
  </si>
  <si>
    <t>P060</t>
  </si>
  <si>
    <t>P061</t>
  </si>
  <si>
    <t>P062</t>
  </si>
  <si>
    <t>P070</t>
  </si>
  <si>
    <t>P100</t>
  </si>
  <si>
    <t>P110</t>
  </si>
  <si>
    <t>Development</t>
  </si>
  <si>
    <t>P111</t>
  </si>
  <si>
    <t>P112</t>
  </si>
  <si>
    <t>P113</t>
  </si>
  <si>
    <t>P116</t>
  </si>
  <si>
    <t>P130</t>
  </si>
  <si>
    <t>P140</t>
  </si>
  <si>
    <t>P150</t>
  </si>
  <si>
    <t>P995</t>
  </si>
  <si>
    <t>Total Overheads</t>
  </si>
  <si>
    <t>I003</t>
  </si>
  <si>
    <t>I002</t>
  </si>
  <si>
    <t>I004</t>
  </si>
  <si>
    <t>Admin Support IRE, HK, UK</t>
  </si>
  <si>
    <t xml:space="preserve">   Bank Charges</t>
  </si>
  <si>
    <t xml:space="preserve">   Audit</t>
  </si>
  <si>
    <t>Management Accounts 7 months to 31 July 2009</t>
  </si>
  <si>
    <t>Surplus</t>
  </si>
  <si>
    <t>Check Income</t>
  </si>
  <si>
    <t>Check Costs</t>
  </si>
  <si>
    <t>Per Nav</t>
  </si>
  <si>
    <t>7 months to 
31 July 2009</t>
  </si>
  <si>
    <t>Budget
year to
31 Dec 2009</t>
  </si>
  <si>
    <t>Break Even</t>
  </si>
  <si>
    <t>Difference</t>
  </si>
  <si>
    <t>Expenditure</t>
  </si>
  <si>
    <t>May 09
figures</t>
  </si>
  <si>
    <t>Movement</t>
  </si>
  <si>
    <t>I021</t>
  </si>
  <si>
    <t>I030</t>
  </si>
  <si>
    <t>P090</t>
  </si>
  <si>
    <t>I024</t>
  </si>
  <si>
    <t>Sundry Administration Costs</t>
  </si>
  <si>
    <t>Annual Conference</t>
  </si>
  <si>
    <t>Committee Costs</t>
  </si>
  <si>
    <t>The Chartered Institute of Logistics &amp; Transport</t>
  </si>
  <si>
    <t>Education &amp; Qualifications</t>
  </si>
  <si>
    <t>Education Development &amp; Marketing</t>
  </si>
  <si>
    <t>Website &amp; Communications</t>
  </si>
  <si>
    <t>Audit, Legal &amp; Professional</t>
  </si>
  <si>
    <t>Vice President Development Projects</t>
  </si>
  <si>
    <t>Sundry Creditors</t>
  </si>
  <si>
    <t>Sundry Debtors</t>
  </si>
  <si>
    <t>Annual Fees - Prior Years</t>
  </si>
  <si>
    <t>B320</t>
  </si>
  <si>
    <t>Accreditation Costs</t>
  </si>
  <si>
    <t>No.</t>
  </si>
  <si>
    <t>Name</t>
  </si>
  <si>
    <t>B010</t>
  </si>
  <si>
    <t>B110</t>
  </si>
  <si>
    <t>B210</t>
  </si>
  <si>
    <t>Bank Account Current</t>
  </si>
  <si>
    <t>B211</t>
  </si>
  <si>
    <t>Receipts Bank Account</t>
  </si>
  <si>
    <t>B220</t>
  </si>
  <si>
    <t>Bank Deposit Account</t>
  </si>
  <si>
    <t>B221</t>
  </si>
  <si>
    <t>Petty Cash</t>
  </si>
  <si>
    <t>B301</t>
  </si>
  <si>
    <t>Creditors Control</t>
  </si>
  <si>
    <t>B310</t>
  </si>
  <si>
    <t>Income holding account</t>
  </si>
  <si>
    <t>B340</t>
  </si>
  <si>
    <t>Young Professional Pledges</t>
  </si>
  <si>
    <t>B510</t>
  </si>
  <si>
    <t>Sales VAT</t>
  </si>
  <si>
    <t>B515</t>
  </si>
  <si>
    <t>Purchase VAT</t>
  </si>
  <si>
    <t>VAT Liability</t>
  </si>
  <si>
    <t>B610</t>
  </si>
  <si>
    <t>General Fund</t>
  </si>
  <si>
    <t>B620</t>
  </si>
  <si>
    <t>Endowment Fund</t>
  </si>
  <si>
    <t>B890</t>
  </si>
  <si>
    <t>P&amp;L Account</t>
  </si>
  <si>
    <t>B350</t>
  </si>
  <si>
    <t>IVP Pledges</t>
  </si>
  <si>
    <t>B315</t>
  </si>
  <si>
    <t>Prepayments</t>
  </si>
  <si>
    <t>(Deficit)/Surplus for year</t>
  </si>
  <si>
    <t>Professional Development Co-ordinator Fee</t>
  </si>
  <si>
    <t>Professional Development Co-ordinator Expenses</t>
  </si>
  <si>
    <t>Education Certificate Costs</t>
  </si>
  <si>
    <t>I4110</t>
  </si>
  <si>
    <t>Council Fees</t>
  </si>
  <si>
    <t>I4111</t>
  </si>
  <si>
    <t>I4111020</t>
  </si>
  <si>
    <t>VBF fees  20% Levy</t>
  </si>
  <si>
    <t>I41112</t>
  </si>
  <si>
    <t>I4115</t>
  </si>
  <si>
    <t>I4130</t>
  </si>
  <si>
    <t>Student Registration Fees</t>
  </si>
  <si>
    <t>I4180</t>
  </si>
  <si>
    <t>Dividends</t>
  </si>
  <si>
    <t>I4181</t>
  </si>
  <si>
    <t>Short Term Interest</t>
  </si>
  <si>
    <t>I4285</t>
  </si>
  <si>
    <t>CILT Membership Assessment fee</t>
  </si>
  <si>
    <t>I4301</t>
  </si>
  <si>
    <t>CILT PD Material Sales</t>
  </si>
  <si>
    <t>I4302</t>
  </si>
  <si>
    <t>I4303</t>
  </si>
  <si>
    <t>I4304</t>
  </si>
  <si>
    <t>I4305</t>
  </si>
  <si>
    <t>Educational Income</t>
  </si>
  <si>
    <t>I4400</t>
  </si>
  <si>
    <t>CILT World Advertising</t>
  </si>
  <si>
    <t>I4401</t>
  </si>
  <si>
    <t>Other Income</t>
  </si>
  <si>
    <t>I4410</t>
  </si>
  <si>
    <t>CILT Sponsor / Website</t>
  </si>
  <si>
    <t>P6141</t>
  </si>
  <si>
    <t>P6144</t>
  </si>
  <si>
    <t>D of Finance Fee</t>
  </si>
  <si>
    <t>P6145</t>
  </si>
  <si>
    <t>D of PD Fee</t>
  </si>
  <si>
    <t>P6146</t>
  </si>
  <si>
    <t>Dir Intnl Dev Fee</t>
  </si>
  <si>
    <t>P6147</t>
  </si>
  <si>
    <t>Moderation fee</t>
  </si>
  <si>
    <t>P6242</t>
  </si>
  <si>
    <t>President Expenses</t>
  </si>
  <si>
    <t>P6243</t>
  </si>
  <si>
    <t>Vice President Expenses</t>
  </si>
  <si>
    <t>P6243ASFE</t>
  </si>
  <si>
    <t>President's Assistant Fee</t>
  </si>
  <si>
    <t>P6243PAEX</t>
  </si>
  <si>
    <t>President's Assistant Expenses</t>
  </si>
  <si>
    <t>P6244</t>
  </si>
  <si>
    <t>Director of Finance Expen</t>
  </si>
  <si>
    <t>P6245</t>
  </si>
  <si>
    <t>Director of PD Expenses</t>
  </si>
  <si>
    <t>P6245A</t>
  </si>
  <si>
    <t>P6246</t>
  </si>
  <si>
    <t>Dir Intnl Dev  Expenses</t>
  </si>
  <si>
    <t>P6251</t>
  </si>
  <si>
    <t>DG Other Expenses</t>
  </si>
  <si>
    <t>P6253</t>
  </si>
  <si>
    <t>Exam costs</t>
  </si>
  <si>
    <t>P6254</t>
  </si>
  <si>
    <t>P6255</t>
  </si>
  <si>
    <t>Scholarship</t>
  </si>
  <si>
    <t>P6275</t>
  </si>
  <si>
    <t>P6276</t>
  </si>
  <si>
    <t>ICM costs</t>
  </si>
  <si>
    <t>Bank Charges</t>
  </si>
  <si>
    <t>Bank Interest</t>
  </si>
  <si>
    <t>P6330</t>
  </si>
  <si>
    <t>Exchange differences</t>
  </si>
  <si>
    <t>Professional Fees</t>
  </si>
  <si>
    <t>P6460</t>
  </si>
  <si>
    <t>Audit Fees</t>
  </si>
  <si>
    <t>P6490</t>
  </si>
  <si>
    <t>Legal Fees</t>
  </si>
  <si>
    <t>Membership Admin Expenses</t>
  </si>
  <si>
    <t>P6542</t>
  </si>
  <si>
    <t>P6550</t>
  </si>
  <si>
    <t>Office Rent</t>
  </si>
  <si>
    <t>P6560</t>
  </si>
  <si>
    <t>P6670</t>
  </si>
  <si>
    <t>P6880</t>
  </si>
  <si>
    <t>P6900</t>
  </si>
  <si>
    <t>P7720</t>
  </si>
  <si>
    <t>Conference Expenses</t>
  </si>
  <si>
    <t>P7780</t>
  </si>
  <si>
    <t>P8010</t>
  </si>
  <si>
    <t>Services</t>
  </si>
  <si>
    <t>P8020</t>
  </si>
  <si>
    <t>PD Co ordinator Fees</t>
  </si>
  <si>
    <t>P8030</t>
  </si>
  <si>
    <t>PD Co ordinator Expenses</t>
  </si>
  <si>
    <t>P8040</t>
  </si>
  <si>
    <t>Teritories&amp;Branches Govenance</t>
  </si>
  <si>
    <t>P8050</t>
  </si>
  <si>
    <t xml:space="preserve">Membership Admin Costs </t>
  </si>
  <si>
    <t>P6277</t>
  </si>
  <si>
    <t>P6278</t>
  </si>
  <si>
    <t>IAC Meeting Costs</t>
  </si>
  <si>
    <t>COT Meeting Costs</t>
  </si>
  <si>
    <t>P7790</t>
  </si>
  <si>
    <t>P8060</t>
  </si>
  <si>
    <t>Kenya Intervention</t>
  </si>
  <si>
    <t>P6279</t>
  </si>
  <si>
    <t>IMC</t>
  </si>
  <si>
    <t>Adjusted TB</t>
  </si>
  <si>
    <t>P6252</t>
  </si>
  <si>
    <t>Education Material</t>
  </si>
  <si>
    <t>B345</t>
  </si>
  <si>
    <t>Donations</t>
  </si>
  <si>
    <t>Moderation, Exam Fees and Material</t>
  </si>
  <si>
    <t>Total C/Y Annual Fees</t>
  </si>
  <si>
    <t xml:space="preserve">Territory &amp; Branch Governance </t>
  </si>
  <si>
    <t>Adjustments</t>
  </si>
  <si>
    <t>Secretary General Fee</t>
  </si>
  <si>
    <t>Secretary General Expenses</t>
  </si>
  <si>
    <t>B611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</si>
  <si>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</si>
  <si>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</si>
  <si>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</si>
  <si>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</si>
  <si>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</si>
  <si>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</si>
  <si>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</si>
  <si>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</si>
  <si>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</si>
  <si>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</si>
  <si>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</si>
  <si>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Surplus/(Deficit) for the period</t>
  </si>
  <si>
    <t xml:space="preserve">          Territory Annual Fees</t>
  </si>
  <si>
    <t xml:space="preserve">          Branches Annual Fees</t>
  </si>
  <si>
    <t>I4306</t>
  </si>
  <si>
    <t>CILT Professional Study Tour</t>
  </si>
  <si>
    <t>P6256</t>
  </si>
  <si>
    <t>Professional Study Tour</t>
  </si>
  <si>
    <t>Revaluation - General Fund</t>
  </si>
  <si>
    <t>Suspense</t>
  </si>
  <si>
    <t>Annual Fees - Territories</t>
  </si>
  <si>
    <t>Annual Fees - Branches</t>
  </si>
  <si>
    <t>Secretary General Fees</t>
  </si>
  <si>
    <t>Secretary General - Expenses</t>
  </si>
  <si>
    <t>Secretariat costs</t>
  </si>
  <si>
    <t>Irreclaimable VAT</t>
  </si>
  <si>
    <t>UK Licence Fee</t>
  </si>
  <si>
    <t>P6257</t>
  </si>
  <si>
    <t>To Date</t>
  </si>
  <si>
    <t>I4500</t>
  </si>
  <si>
    <t>I4501</t>
  </si>
  <si>
    <t>I4502</t>
  </si>
  <si>
    <t>P7001</t>
  </si>
  <si>
    <t>P7002</t>
  </si>
  <si>
    <t>P7003</t>
  </si>
  <si>
    <t>P7004</t>
  </si>
  <si>
    <t>P7006</t>
  </si>
  <si>
    <t>Business Development [Mkt'ing]</t>
  </si>
  <si>
    <t>P7005</t>
  </si>
  <si>
    <t>Convention Income 2015</t>
  </si>
  <si>
    <t>Variance to Budget</t>
  </si>
  <si>
    <t>Convention - Delegate Income</t>
  </si>
  <si>
    <t>Convention- Sponsorship Income</t>
  </si>
  <si>
    <t>Convention - Other Income</t>
  </si>
  <si>
    <t>Convention - Venue Costs</t>
  </si>
  <si>
    <t>Convention - AV Costs</t>
  </si>
  <si>
    <t>Convention - Event Admin</t>
  </si>
  <si>
    <t>Convention - Event Management</t>
  </si>
  <si>
    <t>Convention - Speaker Costs</t>
  </si>
  <si>
    <t>Convention - Other Costs</t>
  </si>
  <si>
    <t xml:space="preserve">Management Accounts - VAT Included </t>
  </si>
  <si>
    <t>Trade Creditors</t>
  </si>
  <si>
    <t>Dividends/Interest</t>
  </si>
  <si>
    <t>Due to Suspense</t>
  </si>
  <si>
    <t>CILT UK Intercompany</t>
  </si>
  <si>
    <t>PTRC Intercompany</t>
  </si>
  <si>
    <t>B402</t>
  </si>
  <si>
    <t>PTRC</t>
  </si>
  <si>
    <t>Phased Budget</t>
  </si>
  <si>
    <t>Check Sums</t>
  </si>
  <si>
    <t>TB w/ADJUSTMENTS</t>
  </si>
  <si>
    <t>B312</t>
  </si>
  <si>
    <t>Unidentified cash</t>
  </si>
  <si>
    <t>B222</t>
  </si>
  <si>
    <t>Accrued Income</t>
  </si>
  <si>
    <t>I4600</t>
  </si>
  <si>
    <t>Africa Forum</t>
  </si>
  <si>
    <t>P7100</t>
  </si>
  <si>
    <t>P7007</t>
  </si>
  <si>
    <t>Convention - Prior Year</t>
  </si>
  <si>
    <t>Acrued Income</t>
  </si>
  <si>
    <t>Budget
2017</t>
  </si>
  <si>
    <t>Investment</t>
  </si>
  <si>
    <t>Balance</t>
  </si>
  <si>
    <t>In</t>
  </si>
  <si>
    <t>Out</t>
  </si>
  <si>
    <t>Endowment fund 59% IN</t>
  </si>
  <si>
    <t>Endowment fund 59% OUT</t>
  </si>
  <si>
    <t>Dividends 41% IN</t>
  </si>
  <si>
    <t>Dividends 41% OUT</t>
  </si>
  <si>
    <t>Revaluation 41%</t>
  </si>
  <si>
    <t>Interest</t>
  </si>
  <si>
    <t>Fees</t>
  </si>
  <si>
    <t>Unrealised gains</t>
  </si>
  <si>
    <t>Subscription and fees</t>
  </si>
  <si>
    <t>Annual Convention</t>
  </si>
  <si>
    <t>Dividends and short term interest</t>
  </si>
  <si>
    <t>Total Subscription and fees</t>
  </si>
  <si>
    <t>Total Annual Convention</t>
  </si>
  <si>
    <t>Total Dividends and short term interest</t>
  </si>
  <si>
    <t>Membership and fees</t>
  </si>
  <si>
    <t>Secretariat and member</t>
  </si>
  <si>
    <t>Presidential and VP activity</t>
  </si>
  <si>
    <t>Month</t>
  </si>
  <si>
    <t>Moderation Fee</t>
  </si>
  <si>
    <t>Accreditation and examination</t>
  </si>
  <si>
    <t>Governance</t>
  </si>
  <si>
    <t>Comunications and website</t>
  </si>
  <si>
    <t>Audit</t>
  </si>
  <si>
    <t>Finance, governance and marketing support</t>
  </si>
  <si>
    <t>Governance support to territories and branches</t>
  </si>
  <si>
    <t>Total cost of charitable activities</t>
  </si>
  <si>
    <t>Services UK</t>
  </si>
  <si>
    <t>Services - Ireland</t>
  </si>
  <si>
    <t>Services HK</t>
  </si>
  <si>
    <t>Total expenditure</t>
  </si>
  <si>
    <t>Education Income</t>
  </si>
  <si>
    <t>Education Cost</t>
  </si>
  <si>
    <t>Total Education Income</t>
  </si>
  <si>
    <t>Total Education Cost</t>
  </si>
  <si>
    <t>Education Margin</t>
  </si>
  <si>
    <t>Total Governance</t>
  </si>
  <si>
    <t>Total Membership and fees</t>
  </si>
  <si>
    <t>Subscription and other income</t>
  </si>
  <si>
    <t>Cash</t>
  </si>
  <si>
    <t>Stock</t>
  </si>
  <si>
    <t>B700</t>
  </si>
  <si>
    <t>B800</t>
  </si>
  <si>
    <t>B701</t>
  </si>
  <si>
    <t>P6340</t>
  </si>
  <si>
    <t>INVESTMENT</t>
  </si>
  <si>
    <t>Net gains on investment B701</t>
  </si>
  <si>
    <t>Investment Income B700</t>
  </si>
  <si>
    <t>Raising funds B800</t>
  </si>
  <si>
    <t>Management fee</t>
  </si>
  <si>
    <t>Deposit Interest</t>
  </si>
  <si>
    <t>Fees and charges</t>
  </si>
  <si>
    <t>B801</t>
  </si>
  <si>
    <t>Endowment Fund - Investment Income</t>
  </si>
  <si>
    <t>Endowment Fund - Net Gains/Losses</t>
  </si>
  <si>
    <t>Endowment Fund - Expenditure Raising Funds</t>
  </si>
  <si>
    <t>Endowment Fund - Expenditure Charitible Activities</t>
  </si>
  <si>
    <t>Investment Management Fees</t>
  </si>
  <si>
    <t>Audit, Legal &amp; Professional (inc Investment fees)</t>
  </si>
  <si>
    <t>Forecast
7+5</t>
  </si>
  <si>
    <t>Accreditation Income</t>
  </si>
  <si>
    <t>Variance Forecast to Budget</t>
  </si>
  <si>
    <t>Budget 2018</t>
  </si>
  <si>
    <t>Budget
2018</t>
  </si>
  <si>
    <t>Variance Actual to Forecast</t>
  </si>
  <si>
    <t>Actual 
2018</t>
  </si>
  <si>
    <t>Actual
2017</t>
  </si>
  <si>
    <t>Variance Actual to Budget</t>
  </si>
  <si>
    <t>Services - education process</t>
  </si>
  <si>
    <t>Full Year 2018</t>
  </si>
  <si>
    <t>I4302D</t>
  </si>
  <si>
    <t>I4305D</t>
  </si>
  <si>
    <t>B100</t>
  </si>
  <si>
    <t>Debtors Control Account</t>
  </si>
  <si>
    <t>Forecast</t>
  </si>
  <si>
    <t>6+6</t>
  </si>
  <si>
    <t>July-December</t>
  </si>
  <si>
    <t>January - June</t>
  </si>
  <si>
    <t>Debtors</t>
  </si>
  <si>
    <t>Forecast
2018</t>
  </si>
  <si>
    <t>Variance to Forecast</t>
  </si>
  <si>
    <t>NAV</t>
  </si>
  <si>
    <t>September</t>
  </si>
  <si>
    <t>3 months OCT NOV DEC</t>
  </si>
  <si>
    <t>Budget</t>
  </si>
  <si>
    <t>9 months</t>
  </si>
  <si>
    <t>2017/18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</si>
</sst>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\ #,##0_);\(#,##0\);\ &quot;&quot;_);_-@_-"/>
    <numFmt numFmtId="165" formatCode="d\.m\.yy"/>
    <numFmt numFmtId="166" formatCode="\ #,##0.00_);\(#,##0.00\);\ &quot;&quot;_);_-@_-"/>
    <numFmt numFmtId="167" formatCode="\(\ * #,###_)"/>
    <numFmt numFmtId="168" formatCode="\ #,##0_);\(#,##0\);\ &quot;-&quot;_);_-@_-"/>
    <numFmt numFmtId="169" formatCode="&quot;£&quot;#,##0;\(&quot;£&quot;#,##0\)"/>
    <numFmt numFmtId="170" formatCode="_(\ #,##0.00_);\(* #,##0.00\);\ &quot;-&quot;_);_-@_-"/>
    <numFmt numFmtId="171" formatCode="mmmm\ yyyy"/>
    <numFmt numFmtId="172" formatCode="&quot;£&quot;#,##0.00;\(&quot;£&quot;#,##0.00\)"/>
    <numFmt numFmtId="173" formatCode="\ #,##0_);[Red]\(* #,##0\);\ &quot;-&quot;_);_-@_-"/>
    <numFmt numFmtId="174" formatCode="#,##0.00;[Red]\(#,##0.00\)"/>
    <numFmt numFmtId="175" formatCode="#,##0.00000"/>
    <numFmt numFmtId="176" formatCode="&quot;£&quot;#,##0;[Red]\(&quot;£&quot;#,##0\)"/>
    <numFmt numFmtId="177" formatCode="#,##0.00;\(#,##0.00\)"/>
    <numFmt numFmtId="178" formatCode="_(* #,##0.00_);_(* \(#,##0.00\);_(* &quot;-&quot;??_);_(@_)"/>
  </numFmts>
  <fonts count="2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10"/>
      <color rgb="FFEEE8D5"/>
      <name val="Calibri"/>
      <family val="2"/>
      <scheme val="minor"/>
    </font>
    <font>
      <b/>
      <sz val="14"/>
      <name val="Lucida Console"/>
      <family val="3"/>
    </font>
    <font>
      <sz val="14"/>
      <name val="Lucida Console"/>
      <family val="3"/>
    </font>
    <font>
      <b/>
      <sz val="9"/>
      <name val="Lucida Console"/>
      <family val="3"/>
    </font>
    <font>
      <b/>
      <sz val="10"/>
      <name val="Lucida Console"/>
      <family val="3"/>
    </font>
    <font>
      <sz val="10"/>
      <name val="Lucida Console"/>
      <family val="3"/>
    </font>
    <font>
      <b/>
      <sz val="8"/>
      <name val="Lucida Console"/>
      <family val="3"/>
    </font>
    <font>
      <b/>
      <sz val="10"/>
      <color theme="1" tint="0.499984740745262"/>
      <name val="Lucida Console"/>
      <family val="3"/>
    </font>
    <font>
      <sz val="10"/>
      <color theme="1" tint="0.499984740745262"/>
      <name val="Lucida Console"/>
      <family val="3"/>
    </font>
    <font>
      <i/>
      <sz val="9"/>
      <name val="Calibri Light"/>
      <family val="2"/>
    </font>
    <font>
      <sz val="15"/>
      <name val="Calibri"/>
      <family val="2"/>
      <scheme val="minor"/>
    </font>
    <font>
      <b/>
      <sz val="15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Down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2355">
    <xf numFmtId="0" fontId="0" fillId="0" borderId="0"/>
    <xf numFmtId="0" fontId="164" fillId="6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4" fillId="13" borderId="0" applyNumberFormat="0" applyBorder="0" applyAlignment="0" applyProtection="0"/>
    <xf numFmtId="0" fontId="164" fillId="14" borderId="0" applyNumberFormat="0" applyBorder="0" applyAlignment="0" applyProtection="0"/>
    <xf numFmtId="0" fontId="164" fillId="14" borderId="0" applyNumberFormat="0" applyBorder="0" applyAlignment="0" applyProtection="0"/>
    <xf numFmtId="0" fontId="164" fillId="15" borderId="0" applyNumberFormat="0" applyBorder="0" applyAlignment="0" applyProtection="0"/>
    <xf numFmtId="0" fontId="164" fillId="15" borderId="0" applyNumberFormat="0" applyBorder="0" applyAlignment="0" applyProtection="0"/>
    <xf numFmtId="0" fontId="164" fillId="16" borderId="0" applyNumberFormat="0" applyBorder="0" applyAlignment="0" applyProtection="0"/>
    <xf numFmtId="0" fontId="164" fillId="16" borderId="0" applyNumberFormat="0" applyBorder="0" applyAlignment="0" applyProtection="0"/>
    <xf numFmtId="0" fontId="164" fillId="17" borderId="0" applyNumberFormat="0" applyBorder="0" applyAlignment="0" applyProtection="0"/>
    <xf numFmtId="0" fontId="164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5" fillId="25" borderId="0" applyNumberFormat="0" applyBorder="0" applyAlignment="0" applyProtection="0"/>
    <xf numFmtId="0" fontId="165" fillId="26" borderId="0" applyNumberFormat="0" applyBorder="0" applyAlignment="0" applyProtection="0"/>
    <xf numFmtId="0" fontId="165" fillId="27" borderId="0" applyNumberFormat="0" applyBorder="0" applyAlignment="0" applyProtection="0"/>
    <xf numFmtId="0" fontId="165" fillId="28" borderId="0" applyNumberFormat="0" applyBorder="0" applyAlignment="0" applyProtection="0"/>
    <xf numFmtId="0" fontId="165" fillId="29" borderId="0" applyNumberFormat="0" applyBorder="0" applyAlignment="0" applyProtection="0"/>
    <xf numFmtId="0" fontId="166" fillId="30" borderId="0" applyNumberFormat="0" applyBorder="0" applyAlignment="0" applyProtection="0"/>
    <xf numFmtId="0" fontId="167" fillId="31" borderId="16" applyNumberFormat="0" applyAlignment="0" applyProtection="0"/>
    <xf numFmtId="0" fontId="168" fillId="32" borderId="17" applyNumberFormat="0" applyAlignment="0" applyProtection="0"/>
    <xf numFmtId="0" fontId="169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4" fillId="34" borderId="16" applyNumberFormat="0" applyAlignment="0" applyProtection="0"/>
    <xf numFmtId="0" fontId="175" fillId="0" borderId="21" applyNumberFormat="0" applyFill="0" applyAlignment="0" applyProtection="0"/>
    <xf numFmtId="0" fontId="176" fillId="35" borderId="0" applyNumberFormat="0" applyBorder="0" applyAlignment="0" applyProtection="0"/>
    <xf numFmtId="0" fontId="163" fillId="0" borderId="0"/>
    <xf numFmtId="0" fontId="164" fillId="36" borderId="22" applyNumberFormat="0" applyFont="0" applyAlignment="0" applyProtection="0"/>
    <xf numFmtId="0" fontId="164" fillId="36" borderId="22" applyNumberFormat="0" applyFont="0" applyAlignment="0" applyProtection="0"/>
    <xf numFmtId="0" fontId="177" fillId="31" borderId="23" applyNumberFormat="0" applyAlignment="0" applyProtection="0"/>
    <xf numFmtId="0" fontId="178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80" fillId="0" borderId="0" applyNumberFormat="0" applyFill="0" applyBorder="0" applyAlignment="0" applyProtection="0"/>
    <xf numFmtId="0" fontId="171" fillId="0" borderId="18" applyNumberFormat="0" applyFill="0" applyAlignment="0" applyProtection="0"/>
    <xf numFmtId="0" fontId="172" fillId="0" borderId="19" applyNumberFormat="0" applyFill="0" applyAlignment="0" applyProtection="0"/>
    <xf numFmtId="0" fontId="173" fillId="0" borderId="20" applyNumberFormat="0" applyFill="0" applyAlignment="0" applyProtection="0"/>
    <xf numFmtId="0" fontId="173" fillId="0" borderId="0" applyNumberFormat="0" applyFill="0" applyBorder="0" applyAlignment="0" applyProtection="0"/>
    <xf numFmtId="0" fontId="170" fillId="33" borderId="0" applyNumberFormat="0" applyBorder="0" applyAlignment="0" applyProtection="0"/>
    <xf numFmtId="0" fontId="166" fillId="30" borderId="0" applyNumberFormat="0" applyBorder="0" applyAlignment="0" applyProtection="0"/>
    <xf numFmtId="0" fontId="176" fillId="35" borderId="0" applyNumberFormat="0" applyBorder="0" applyAlignment="0" applyProtection="0"/>
    <xf numFmtId="0" fontId="174" fillId="34" borderId="16" applyNumberFormat="0" applyAlignment="0" applyProtection="0"/>
    <xf numFmtId="0" fontId="177" fillId="31" borderId="23" applyNumberFormat="0" applyAlignment="0" applyProtection="0"/>
    <xf numFmtId="0" fontId="167" fillId="31" borderId="16" applyNumberFormat="0" applyAlignment="0" applyProtection="0"/>
    <xf numFmtId="0" fontId="175" fillId="0" borderId="21" applyNumberFormat="0" applyFill="0" applyAlignment="0" applyProtection="0"/>
    <xf numFmtId="0" fontId="168" fillId="32" borderId="17" applyNumberFormat="0" applyAlignment="0" applyProtection="0"/>
    <xf numFmtId="0" fontId="1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9" fillId="0" borderId="24" applyNumberFormat="0" applyFill="0" applyAlignment="0" applyProtection="0"/>
    <xf numFmtId="0" fontId="165" fillId="24" borderId="0" applyNumberFormat="0" applyBorder="0" applyAlignment="0" applyProtection="0"/>
    <xf numFmtId="0" fontId="151" fillId="6" borderId="0" applyNumberFormat="0" applyBorder="0" applyAlignment="0" applyProtection="0"/>
    <xf numFmtId="0" fontId="151" fillId="12" borderId="0" applyNumberFormat="0" applyBorder="0" applyAlignment="0" applyProtection="0"/>
    <xf numFmtId="0" fontId="165" fillId="18" borderId="0" applyNumberFormat="0" applyBorder="0" applyAlignment="0" applyProtection="0"/>
    <xf numFmtId="0" fontId="165" fillId="25" borderId="0" applyNumberFormat="0" applyBorder="0" applyAlignment="0" applyProtection="0"/>
    <xf numFmtId="0" fontId="151" fillId="7" borderId="0" applyNumberFormat="0" applyBorder="0" applyAlignment="0" applyProtection="0"/>
    <xf numFmtId="0" fontId="151" fillId="13" borderId="0" applyNumberFormat="0" applyBorder="0" applyAlignment="0" applyProtection="0"/>
    <xf numFmtId="0" fontId="165" fillId="19" borderId="0" applyNumberFormat="0" applyBorder="0" applyAlignment="0" applyProtection="0"/>
    <xf numFmtId="0" fontId="165" fillId="26" borderId="0" applyNumberFormat="0" applyBorder="0" applyAlignment="0" applyProtection="0"/>
    <xf numFmtId="0" fontId="151" fillId="8" borderId="0" applyNumberFormat="0" applyBorder="0" applyAlignment="0" applyProtection="0"/>
    <xf numFmtId="0" fontId="151" fillId="14" borderId="0" applyNumberFormat="0" applyBorder="0" applyAlignment="0" applyProtection="0"/>
    <xf numFmtId="0" fontId="165" fillId="20" borderId="0" applyNumberFormat="0" applyBorder="0" applyAlignment="0" applyProtection="0"/>
    <xf numFmtId="0" fontId="165" fillId="27" borderId="0" applyNumberFormat="0" applyBorder="0" applyAlignment="0" applyProtection="0"/>
    <xf numFmtId="0" fontId="151" fillId="9" borderId="0" applyNumberFormat="0" applyBorder="0" applyAlignment="0" applyProtection="0"/>
    <xf numFmtId="0" fontId="151" fillId="15" borderId="0" applyNumberFormat="0" applyBorder="0" applyAlignment="0" applyProtection="0"/>
    <xf numFmtId="0" fontId="165" fillId="21" borderId="0" applyNumberFormat="0" applyBorder="0" applyAlignment="0" applyProtection="0"/>
    <xf numFmtId="0" fontId="165" fillId="28" borderId="0" applyNumberFormat="0" applyBorder="0" applyAlignment="0" applyProtection="0"/>
    <xf numFmtId="0" fontId="151" fillId="10" borderId="0" applyNumberFormat="0" applyBorder="0" applyAlignment="0" applyProtection="0"/>
    <xf numFmtId="0" fontId="151" fillId="16" borderId="0" applyNumberFormat="0" applyBorder="0" applyAlignment="0" applyProtection="0"/>
    <xf numFmtId="0" fontId="165" fillId="22" borderId="0" applyNumberFormat="0" applyBorder="0" applyAlignment="0" applyProtection="0"/>
    <xf numFmtId="0" fontId="165" fillId="29" borderId="0" applyNumberFormat="0" applyBorder="0" applyAlignment="0" applyProtection="0"/>
    <xf numFmtId="0" fontId="151" fillId="11" borderId="0" applyNumberFormat="0" applyBorder="0" applyAlignment="0" applyProtection="0"/>
    <xf numFmtId="0" fontId="151" fillId="17" borderId="0" applyNumberFormat="0" applyBorder="0" applyAlignment="0" applyProtection="0"/>
    <xf numFmtId="0" fontId="165" fillId="23" borderId="0" applyNumberFormat="0" applyBorder="0" applyAlignment="0" applyProtection="0"/>
    <xf numFmtId="0" fontId="154" fillId="0" borderId="0"/>
    <xf numFmtId="0" fontId="151" fillId="36" borderId="22" applyNumberFormat="0" applyFont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0" fillId="14" borderId="0" applyNumberFormat="0" applyBorder="0" applyAlignment="0" applyProtection="0"/>
    <xf numFmtId="0" fontId="150" fillId="15" borderId="0" applyNumberFormat="0" applyBorder="0" applyAlignment="0" applyProtection="0"/>
    <xf numFmtId="0" fontId="150" fillId="16" borderId="0" applyNumberFormat="0" applyBorder="0" applyAlignment="0" applyProtection="0"/>
    <xf numFmtId="0" fontId="150" fillId="17" borderId="0" applyNumberFormat="0" applyBorder="0" applyAlignment="0" applyProtection="0"/>
    <xf numFmtId="0" fontId="181" fillId="0" borderId="0"/>
    <xf numFmtId="0" fontId="150" fillId="36" borderId="22" applyNumberFormat="0" applyFont="0" applyAlignment="0" applyProtection="0"/>
    <xf numFmtId="0" fontId="149" fillId="36" borderId="22" applyNumberFormat="0" applyFont="0" applyAlignment="0" applyProtection="0"/>
    <xf numFmtId="0" fontId="149" fillId="6" borderId="0" applyNumberFormat="0" applyBorder="0" applyAlignment="0" applyProtection="0"/>
    <xf numFmtId="0" fontId="149" fillId="12" borderId="0" applyNumberFormat="0" applyBorder="0" applyAlignment="0" applyProtection="0"/>
    <xf numFmtId="0" fontId="149" fillId="7" borderId="0" applyNumberFormat="0" applyBorder="0" applyAlignment="0" applyProtection="0"/>
    <xf numFmtId="0" fontId="149" fillId="13" borderId="0" applyNumberFormat="0" applyBorder="0" applyAlignment="0" applyProtection="0"/>
    <xf numFmtId="0" fontId="149" fillId="8" borderId="0" applyNumberFormat="0" applyBorder="0" applyAlignment="0" applyProtection="0"/>
    <xf numFmtId="0" fontId="149" fillId="14" borderId="0" applyNumberFormat="0" applyBorder="0" applyAlignment="0" applyProtection="0"/>
    <xf numFmtId="0" fontId="149" fillId="9" borderId="0" applyNumberFormat="0" applyBorder="0" applyAlignment="0" applyProtection="0"/>
    <xf numFmtId="0" fontId="149" fillId="15" borderId="0" applyNumberFormat="0" applyBorder="0" applyAlignment="0" applyProtection="0"/>
    <xf numFmtId="0" fontId="149" fillId="10" borderId="0" applyNumberFormat="0" applyBorder="0" applyAlignment="0" applyProtection="0"/>
    <xf numFmtId="0" fontId="149" fillId="16" borderId="0" applyNumberFormat="0" applyBorder="0" applyAlignment="0" applyProtection="0"/>
    <xf numFmtId="0" fontId="149" fillId="11" borderId="0" applyNumberFormat="0" applyBorder="0" applyAlignment="0" applyProtection="0"/>
    <xf numFmtId="0" fontId="149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8" fillId="36" borderId="22" applyNumberFormat="0" applyFont="0" applyAlignment="0" applyProtection="0"/>
    <xf numFmtId="0" fontId="148" fillId="6" borderId="0" applyNumberFormat="0" applyBorder="0" applyAlignment="0" applyProtection="0"/>
    <xf numFmtId="0" fontId="148" fillId="12" borderId="0" applyNumberFormat="0" applyBorder="0" applyAlignment="0" applyProtection="0"/>
    <xf numFmtId="0" fontId="148" fillId="7" borderId="0" applyNumberFormat="0" applyBorder="0" applyAlignment="0" applyProtection="0"/>
    <xf numFmtId="0" fontId="148" fillId="13" borderId="0" applyNumberFormat="0" applyBorder="0" applyAlignment="0" applyProtection="0"/>
    <xf numFmtId="0" fontId="148" fillId="8" borderId="0" applyNumberFormat="0" applyBorder="0" applyAlignment="0" applyProtection="0"/>
    <xf numFmtId="0" fontId="148" fillId="14" borderId="0" applyNumberFormat="0" applyBorder="0" applyAlignment="0" applyProtection="0"/>
    <xf numFmtId="0" fontId="148" fillId="9" borderId="0" applyNumberFormat="0" applyBorder="0" applyAlignment="0" applyProtection="0"/>
    <xf numFmtId="0" fontId="148" fillId="15" borderId="0" applyNumberFormat="0" applyBorder="0" applyAlignment="0" applyProtection="0"/>
    <xf numFmtId="0" fontId="148" fillId="10" borderId="0" applyNumberFormat="0" applyBorder="0" applyAlignment="0" applyProtection="0"/>
    <xf numFmtId="0" fontId="148" fillId="16" borderId="0" applyNumberFormat="0" applyBorder="0" applyAlignment="0" applyProtection="0"/>
    <xf numFmtId="0" fontId="148" fillId="11" borderId="0" applyNumberFormat="0" applyBorder="0" applyAlignment="0" applyProtection="0"/>
    <xf numFmtId="0" fontId="148" fillId="17" borderId="0" applyNumberFormat="0" applyBorder="0" applyAlignment="0" applyProtection="0"/>
    <xf numFmtId="0" fontId="147" fillId="0" borderId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6" fillId="36" borderId="22" applyNumberFormat="0" applyFont="0" applyAlignment="0" applyProtection="0"/>
    <xf numFmtId="0" fontId="146" fillId="6" borderId="0" applyNumberFormat="0" applyBorder="0" applyAlignment="0" applyProtection="0"/>
    <xf numFmtId="0" fontId="146" fillId="12" borderId="0" applyNumberFormat="0" applyBorder="0" applyAlignment="0" applyProtection="0"/>
    <xf numFmtId="0" fontId="146" fillId="7" borderId="0" applyNumberFormat="0" applyBorder="0" applyAlignment="0" applyProtection="0"/>
    <xf numFmtId="0" fontId="146" fillId="13" borderId="0" applyNumberFormat="0" applyBorder="0" applyAlignment="0" applyProtection="0"/>
    <xf numFmtId="0" fontId="146" fillId="8" borderId="0" applyNumberFormat="0" applyBorder="0" applyAlignment="0" applyProtection="0"/>
    <xf numFmtId="0" fontId="146" fillId="14" borderId="0" applyNumberFormat="0" applyBorder="0" applyAlignment="0" applyProtection="0"/>
    <xf numFmtId="0" fontId="146" fillId="9" borderId="0" applyNumberFormat="0" applyBorder="0" applyAlignment="0" applyProtection="0"/>
    <xf numFmtId="0" fontId="146" fillId="15" borderId="0" applyNumberFormat="0" applyBorder="0" applyAlignment="0" applyProtection="0"/>
    <xf numFmtId="0" fontId="146" fillId="10" borderId="0" applyNumberFormat="0" applyBorder="0" applyAlignment="0" applyProtection="0"/>
    <xf numFmtId="0" fontId="146" fillId="16" borderId="0" applyNumberFormat="0" applyBorder="0" applyAlignment="0" applyProtection="0"/>
    <xf numFmtId="0" fontId="146" fillId="11" borderId="0" applyNumberFormat="0" applyBorder="0" applyAlignment="0" applyProtection="0"/>
    <xf numFmtId="0" fontId="146" fillId="17" borderId="0" applyNumberFormat="0" applyBorder="0" applyAlignment="0" applyProtection="0"/>
    <xf numFmtId="0" fontId="145" fillId="36" borderId="22" applyNumberFormat="0" applyFont="0" applyAlignment="0" applyProtection="0"/>
    <xf numFmtId="0" fontId="145" fillId="6" borderId="0" applyNumberFormat="0" applyBorder="0" applyAlignment="0" applyProtection="0"/>
    <xf numFmtId="0" fontId="145" fillId="12" borderId="0" applyNumberFormat="0" applyBorder="0" applyAlignment="0" applyProtection="0"/>
    <xf numFmtId="0" fontId="145" fillId="7" borderId="0" applyNumberFormat="0" applyBorder="0" applyAlignment="0" applyProtection="0"/>
    <xf numFmtId="0" fontId="145" fillId="13" borderId="0" applyNumberFormat="0" applyBorder="0" applyAlignment="0" applyProtection="0"/>
    <xf numFmtId="0" fontId="145" fillId="8" borderId="0" applyNumberFormat="0" applyBorder="0" applyAlignment="0" applyProtection="0"/>
    <xf numFmtId="0" fontId="145" fillId="14" borderId="0" applyNumberFormat="0" applyBorder="0" applyAlignment="0" applyProtection="0"/>
    <xf numFmtId="0" fontId="145" fillId="9" borderId="0" applyNumberFormat="0" applyBorder="0" applyAlignment="0" applyProtection="0"/>
    <xf numFmtId="0" fontId="145" fillId="15" borderId="0" applyNumberFormat="0" applyBorder="0" applyAlignment="0" applyProtection="0"/>
    <xf numFmtId="0" fontId="145" fillId="10" borderId="0" applyNumberFormat="0" applyBorder="0" applyAlignment="0" applyProtection="0"/>
    <xf numFmtId="0" fontId="145" fillId="16" borderId="0" applyNumberFormat="0" applyBorder="0" applyAlignment="0" applyProtection="0"/>
    <xf numFmtId="0" fontId="145" fillId="11" borderId="0" applyNumberFormat="0" applyBorder="0" applyAlignment="0" applyProtection="0"/>
    <xf numFmtId="0" fontId="145" fillId="17" borderId="0" applyNumberFormat="0" applyBorder="0" applyAlignment="0" applyProtection="0"/>
    <xf numFmtId="0" fontId="144" fillId="36" borderId="22" applyNumberFormat="0" applyFont="0" applyAlignment="0" applyProtection="0"/>
    <xf numFmtId="0" fontId="144" fillId="6" borderId="0" applyNumberFormat="0" applyBorder="0" applyAlignment="0" applyProtection="0"/>
    <xf numFmtId="0" fontId="144" fillId="12" borderId="0" applyNumberFormat="0" applyBorder="0" applyAlignment="0" applyProtection="0"/>
    <xf numFmtId="0" fontId="144" fillId="7" borderId="0" applyNumberFormat="0" applyBorder="0" applyAlignment="0" applyProtection="0"/>
    <xf numFmtId="0" fontId="144" fillId="13" borderId="0" applyNumberFormat="0" applyBorder="0" applyAlignment="0" applyProtection="0"/>
    <xf numFmtId="0" fontId="144" fillId="8" borderId="0" applyNumberFormat="0" applyBorder="0" applyAlignment="0" applyProtection="0"/>
    <xf numFmtId="0" fontId="144" fillId="14" borderId="0" applyNumberFormat="0" applyBorder="0" applyAlignment="0" applyProtection="0"/>
    <xf numFmtId="0" fontId="144" fillId="9" borderId="0" applyNumberFormat="0" applyBorder="0" applyAlignment="0" applyProtection="0"/>
    <xf numFmtId="0" fontId="144" fillId="15" borderId="0" applyNumberFormat="0" applyBorder="0" applyAlignment="0" applyProtection="0"/>
    <xf numFmtId="0" fontId="144" fillId="10" borderId="0" applyNumberFormat="0" applyBorder="0" applyAlignment="0" applyProtection="0"/>
    <xf numFmtId="0" fontId="144" fillId="16" borderId="0" applyNumberFormat="0" applyBorder="0" applyAlignment="0" applyProtection="0"/>
    <xf numFmtId="0" fontId="144" fillId="11" borderId="0" applyNumberFormat="0" applyBorder="0" applyAlignment="0" applyProtection="0"/>
    <xf numFmtId="0" fontId="144" fillId="17" borderId="0" applyNumberFormat="0" applyBorder="0" applyAlignment="0" applyProtection="0"/>
    <xf numFmtId="0" fontId="143" fillId="36" borderId="22" applyNumberFormat="0" applyFont="0" applyAlignment="0" applyProtection="0"/>
    <xf numFmtId="0" fontId="143" fillId="6" borderId="0" applyNumberFormat="0" applyBorder="0" applyAlignment="0" applyProtection="0"/>
    <xf numFmtId="0" fontId="143" fillId="12" borderId="0" applyNumberFormat="0" applyBorder="0" applyAlignment="0" applyProtection="0"/>
    <xf numFmtId="0" fontId="143" fillId="7" borderId="0" applyNumberFormat="0" applyBorder="0" applyAlignment="0" applyProtection="0"/>
    <xf numFmtId="0" fontId="143" fillId="13" borderId="0" applyNumberFormat="0" applyBorder="0" applyAlignment="0" applyProtection="0"/>
    <xf numFmtId="0" fontId="143" fillId="8" borderId="0" applyNumberFormat="0" applyBorder="0" applyAlignment="0" applyProtection="0"/>
    <xf numFmtId="0" fontId="143" fillId="14" borderId="0" applyNumberFormat="0" applyBorder="0" applyAlignment="0" applyProtection="0"/>
    <xf numFmtId="0" fontId="143" fillId="9" borderId="0" applyNumberFormat="0" applyBorder="0" applyAlignment="0" applyProtection="0"/>
    <xf numFmtId="0" fontId="143" fillId="15" borderId="0" applyNumberFormat="0" applyBorder="0" applyAlignment="0" applyProtection="0"/>
    <xf numFmtId="0" fontId="143" fillId="10" borderId="0" applyNumberFormat="0" applyBorder="0" applyAlignment="0" applyProtection="0"/>
    <xf numFmtId="0" fontId="143" fillId="16" borderId="0" applyNumberFormat="0" applyBorder="0" applyAlignment="0" applyProtection="0"/>
    <xf numFmtId="0" fontId="143" fillId="11" borderId="0" applyNumberFormat="0" applyBorder="0" applyAlignment="0" applyProtection="0"/>
    <xf numFmtId="0" fontId="143" fillId="17" borderId="0" applyNumberFormat="0" applyBorder="0" applyAlignment="0" applyProtection="0"/>
    <xf numFmtId="0" fontId="142" fillId="36" borderId="22" applyNumberFormat="0" applyFont="0" applyAlignment="0" applyProtection="0"/>
    <xf numFmtId="0" fontId="142" fillId="6" borderId="0" applyNumberFormat="0" applyBorder="0" applyAlignment="0" applyProtection="0"/>
    <xf numFmtId="0" fontId="142" fillId="12" borderId="0" applyNumberFormat="0" applyBorder="0" applyAlignment="0" applyProtection="0"/>
    <xf numFmtId="0" fontId="142" fillId="7" borderId="0" applyNumberFormat="0" applyBorder="0" applyAlignment="0" applyProtection="0"/>
    <xf numFmtId="0" fontId="142" fillId="13" borderId="0" applyNumberFormat="0" applyBorder="0" applyAlignment="0" applyProtection="0"/>
    <xf numFmtId="0" fontId="142" fillId="8" borderId="0" applyNumberFormat="0" applyBorder="0" applyAlignment="0" applyProtection="0"/>
    <xf numFmtId="0" fontId="142" fillId="14" borderId="0" applyNumberFormat="0" applyBorder="0" applyAlignment="0" applyProtection="0"/>
    <xf numFmtId="0" fontId="142" fillId="9" borderId="0" applyNumberFormat="0" applyBorder="0" applyAlignment="0" applyProtection="0"/>
    <xf numFmtId="0" fontId="142" fillId="15" borderId="0" applyNumberFormat="0" applyBorder="0" applyAlignment="0" applyProtection="0"/>
    <xf numFmtId="0" fontId="142" fillId="10" borderId="0" applyNumberFormat="0" applyBorder="0" applyAlignment="0" applyProtection="0"/>
    <xf numFmtId="0" fontId="142" fillId="16" borderId="0" applyNumberFormat="0" applyBorder="0" applyAlignment="0" applyProtection="0"/>
    <xf numFmtId="0" fontId="142" fillId="11" borderId="0" applyNumberFormat="0" applyBorder="0" applyAlignment="0" applyProtection="0"/>
    <xf numFmtId="0" fontId="142" fillId="17" borderId="0" applyNumberFormat="0" applyBorder="0" applyAlignment="0" applyProtection="0"/>
    <xf numFmtId="0" fontId="141" fillId="36" borderId="22" applyNumberFormat="0" applyFont="0" applyAlignment="0" applyProtection="0"/>
    <xf numFmtId="0" fontId="141" fillId="6" borderId="0" applyNumberFormat="0" applyBorder="0" applyAlignment="0" applyProtection="0"/>
    <xf numFmtId="0" fontId="141" fillId="12" borderId="0" applyNumberFormat="0" applyBorder="0" applyAlignment="0" applyProtection="0"/>
    <xf numFmtId="0" fontId="141" fillId="7" borderId="0" applyNumberFormat="0" applyBorder="0" applyAlignment="0" applyProtection="0"/>
    <xf numFmtId="0" fontId="141" fillId="13" borderId="0" applyNumberFormat="0" applyBorder="0" applyAlignment="0" applyProtection="0"/>
    <xf numFmtId="0" fontId="141" fillId="8" borderId="0" applyNumberFormat="0" applyBorder="0" applyAlignment="0" applyProtection="0"/>
    <xf numFmtId="0" fontId="141" fillId="14" borderId="0" applyNumberFormat="0" applyBorder="0" applyAlignment="0" applyProtection="0"/>
    <xf numFmtId="0" fontId="141" fillId="9" borderId="0" applyNumberFormat="0" applyBorder="0" applyAlignment="0" applyProtection="0"/>
    <xf numFmtId="0" fontId="141" fillId="15" borderId="0" applyNumberFormat="0" applyBorder="0" applyAlignment="0" applyProtection="0"/>
    <xf numFmtId="0" fontId="141" fillId="10" borderId="0" applyNumberFormat="0" applyBorder="0" applyAlignment="0" applyProtection="0"/>
    <xf numFmtId="0" fontId="141" fillId="16" borderId="0" applyNumberFormat="0" applyBorder="0" applyAlignment="0" applyProtection="0"/>
    <xf numFmtId="0" fontId="141" fillId="11" borderId="0" applyNumberFormat="0" applyBorder="0" applyAlignment="0" applyProtection="0"/>
    <xf numFmtId="0" fontId="141" fillId="17" borderId="0" applyNumberFormat="0" applyBorder="0" applyAlignment="0" applyProtection="0"/>
    <xf numFmtId="0" fontId="140" fillId="36" borderId="22" applyNumberFormat="0" applyFont="0" applyAlignment="0" applyProtection="0"/>
    <xf numFmtId="0" fontId="140" fillId="6" borderId="0" applyNumberFormat="0" applyBorder="0" applyAlignment="0" applyProtection="0"/>
    <xf numFmtId="0" fontId="140" fillId="12" borderId="0" applyNumberFormat="0" applyBorder="0" applyAlignment="0" applyProtection="0"/>
    <xf numFmtId="0" fontId="140" fillId="7" borderId="0" applyNumberFormat="0" applyBorder="0" applyAlignment="0" applyProtection="0"/>
    <xf numFmtId="0" fontId="140" fillId="13" borderId="0" applyNumberFormat="0" applyBorder="0" applyAlignment="0" applyProtection="0"/>
    <xf numFmtId="0" fontId="140" fillId="8" borderId="0" applyNumberFormat="0" applyBorder="0" applyAlignment="0" applyProtection="0"/>
    <xf numFmtId="0" fontId="140" fillId="14" borderId="0" applyNumberFormat="0" applyBorder="0" applyAlignment="0" applyProtection="0"/>
    <xf numFmtId="0" fontId="140" fillId="9" borderId="0" applyNumberFormat="0" applyBorder="0" applyAlignment="0" applyProtection="0"/>
    <xf numFmtId="0" fontId="140" fillId="15" borderId="0" applyNumberFormat="0" applyBorder="0" applyAlignment="0" applyProtection="0"/>
    <xf numFmtId="0" fontId="140" fillId="10" borderId="0" applyNumberFormat="0" applyBorder="0" applyAlignment="0" applyProtection="0"/>
    <xf numFmtId="0" fontId="140" fillId="16" borderId="0" applyNumberFormat="0" applyBorder="0" applyAlignment="0" applyProtection="0"/>
    <xf numFmtId="0" fontId="140" fillId="11" borderId="0" applyNumberFormat="0" applyBorder="0" applyAlignment="0" applyProtection="0"/>
    <xf numFmtId="0" fontId="140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9" fillId="36" borderId="22" applyNumberFormat="0" applyFont="0" applyAlignment="0" applyProtection="0"/>
    <xf numFmtId="0" fontId="139" fillId="6" borderId="0" applyNumberFormat="0" applyBorder="0" applyAlignment="0" applyProtection="0"/>
    <xf numFmtId="0" fontId="139" fillId="12" borderId="0" applyNumberFormat="0" applyBorder="0" applyAlignment="0" applyProtection="0"/>
    <xf numFmtId="0" fontId="139" fillId="7" borderId="0" applyNumberFormat="0" applyBorder="0" applyAlignment="0" applyProtection="0"/>
    <xf numFmtId="0" fontId="139" fillId="13" borderId="0" applyNumberFormat="0" applyBorder="0" applyAlignment="0" applyProtection="0"/>
    <xf numFmtId="0" fontId="139" fillId="8" borderId="0" applyNumberFormat="0" applyBorder="0" applyAlignment="0" applyProtection="0"/>
    <xf numFmtId="0" fontId="139" fillId="14" borderId="0" applyNumberFormat="0" applyBorder="0" applyAlignment="0" applyProtection="0"/>
    <xf numFmtId="0" fontId="139" fillId="9" borderId="0" applyNumberFormat="0" applyBorder="0" applyAlignment="0" applyProtection="0"/>
    <xf numFmtId="0" fontId="139" fillId="15" borderId="0" applyNumberFormat="0" applyBorder="0" applyAlignment="0" applyProtection="0"/>
    <xf numFmtId="0" fontId="139" fillId="10" borderId="0" applyNumberFormat="0" applyBorder="0" applyAlignment="0" applyProtection="0"/>
    <xf numFmtId="0" fontId="139" fillId="16" borderId="0" applyNumberFormat="0" applyBorder="0" applyAlignment="0" applyProtection="0"/>
    <xf numFmtId="0" fontId="139" fillId="11" borderId="0" applyNumberFormat="0" applyBorder="0" applyAlignment="0" applyProtection="0"/>
    <xf numFmtId="0" fontId="139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8" fillId="36" borderId="22" applyNumberFormat="0" applyFont="0" applyAlignment="0" applyProtection="0"/>
    <xf numFmtId="0" fontId="138" fillId="6" borderId="0" applyNumberFormat="0" applyBorder="0" applyAlignment="0" applyProtection="0"/>
    <xf numFmtId="0" fontId="138" fillId="12" borderId="0" applyNumberFormat="0" applyBorder="0" applyAlignment="0" applyProtection="0"/>
    <xf numFmtId="0" fontId="138" fillId="7" borderId="0" applyNumberFormat="0" applyBorder="0" applyAlignment="0" applyProtection="0"/>
    <xf numFmtId="0" fontId="138" fillId="13" borderId="0" applyNumberFormat="0" applyBorder="0" applyAlignment="0" applyProtection="0"/>
    <xf numFmtId="0" fontId="138" fillId="8" borderId="0" applyNumberFormat="0" applyBorder="0" applyAlignment="0" applyProtection="0"/>
    <xf numFmtId="0" fontId="138" fillId="14" borderId="0" applyNumberFormat="0" applyBorder="0" applyAlignment="0" applyProtection="0"/>
    <xf numFmtId="0" fontId="138" fillId="9" borderId="0" applyNumberFormat="0" applyBorder="0" applyAlignment="0" applyProtection="0"/>
    <xf numFmtId="0" fontId="138" fillId="15" borderId="0" applyNumberFormat="0" applyBorder="0" applyAlignment="0" applyProtection="0"/>
    <xf numFmtId="0" fontId="138" fillId="10" borderId="0" applyNumberFormat="0" applyBorder="0" applyAlignment="0" applyProtection="0"/>
    <xf numFmtId="0" fontId="138" fillId="16" borderId="0" applyNumberFormat="0" applyBorder="0" applyAlignment="0" applyProtection="0"/>
    <xf numFmtId="0" fontId="138" fillId="11" borderId="0" applyNumberFormat="0" applyBorder="0" applyAlignment="0" applyProtection="0"/>
    <xf numFmtId="0" fontId="138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36" borderId="22" applyNumberFormat="0" applyFont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0" borderId="0"/>
    <xf numFmtId="0" fontId="182" fillId="0" borderId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54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83" fillId="0" borderId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43" fontId="183" fillId="0" borderId="0" applyFont="0" applyFill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6" borderId="0" applyNumberFormat="0" applyBorder="0" applyAlignment="0" applyProtection="0"/>
    <xf numFmtId="0" fontId="137" fillId="7" borderId="0" applyNumberFormat="0" applyBorder="0" applyAlignment="0" applyProtection="0"/>
    <xf numFmtId="0" fontId="137" fillId="8" borderId="0" applyNumberFormat="0" applyBorder="0" applyAlignment="0" applyProtection="0"/>
    <xf numFmtId="0" fontId="137" fillId="9" borderId="0" applyNumberFormat="0" applyBorder="0" applyAlignment="0" applyProtection="0"/>
    <xf numFmtId="0" fontId="137" fillId="10" borderId="0" applyNumberFormat="0" applyBorder="0" applyAlignment="0" applyProtection="0"/>
    <xf numFmtId="0" fontId="137" fillId="11" borderId="0" applyNumberFormat="0" applyBorder="0" applyAlignment="0" applyProtection="0"/>
    <xf numFmtId="0" fontId="137" fillId="12" borderId="0" applyNumberFormat="0" applyBorder="0" applyAlignment="0" applyProtection="0"/>
    <xf numFmtId="0" fontId="137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0" borderId="0"/>
    <xf numFmtId="0" fontId="137" fillId="36" borderId="22" applyNumberFormat="0" applyFont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54" fillId="0" borderId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7" fillId="36" borderId="22" applyNumberFormat="0" applyFont="0" applyAlignment="0" applyProtection="0"/>
    <xf numFmtId="0" fontId="137" fillId="6" borderId="0" applyNumberFormat="0" applyBorder="0" applyAlignment="0" applyProtection="0"/>
    <xf numFmtId="0" fontId="137" fillId="12" borderId="0" applyNumberFormat="0" applyBorder="0" applyAlignment="0" applyProtection="0"/>
    <xf numFmtId="0" fontId="137" fillId="7" borderId="0" applyNumberFormat="0" applyBorder="0" applyAlignment="0" applyProtection="0"/>
    <xf numFmtId="0" fontId="137" fillId="13" borderId="0" applyNumberFormat="0" applyBorder="0" applyAlignment="0" applyProtection="0"/>
    <xf numFmtId="0" fontId="137" fillId="8" borderId="0" applyNumberFormat="0" applyBorder="0" applyAlignment="0" applyProtection="0"/>
    <xf numFmtId="0" fontId="137" fillId="14" borderId="0" applyNumberFormat="0" applyBorder="0" applyAlignment="0" applyProtection="0"/>
    <xf numFmtId="0" fontId="137" fillId="9" borderId="0" applyNumberFormat="0" applyBorder="0" applyAlignment="0" applyProtection="0"/>
    <xf numFmtId="0" fontId="137" fillId="15" borderId="0" applyNumberFormat="0" applyBorder="0" applyAlignment="0" applyProtection="0"/>
    <xf numFmtId="0" fontId="137" fillId="10" borderId="0" applyNumberFormat="0" applyBorder="0" applyAlignment="0" applyProtection="0"/>
    <xf numFmtId="0" fontId="137" fillId="16" borderId="0" applyNumberFormat="0" applyBorder="0" applyAlignment="0" applyProtection="0"/>
    <xf numFmtId="0" fontId="137" fillId="11" borderId="0" applyNumberFormat="0" applyBorder="0" applyAlignment="0" applyProtection="0"/>
    <xf numFmtId="0" fontId="137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6" fillId="36" borderId="22" applyNumberFormat="0" applyFont="0" applyAlignment="0" applyProtection="0"/>
    <xf numFmtId="0" fontId="136" fillId="6" borderId="0" applyNumberFormat="0" applyBorder="0" applyAlignment="0" applyProtection="0"/>
    <xf numFmtId="0" fontId="136" fillId="12" borderId="0" applyNumberFormat="0" applyBorder="0" applyAlignment="0" applyProtection="0"/>
    <xf numFmtId="0" fontId="136" fillId="7" borderId="0" applyNumberFormat="0" applyBorder="0" applyAlignment="0" applyProtection="0"/>
    <xf numFmtId="0" fontId="136" fillId="13" borderId="0" applyNumberFormat="0" applyBorder="0" applyAlignment="0" applyProtection="0"/>
    <xf numFmtId="0" fontId="136" fillId="8" borderId="0" applyNumberFormat="0" applyBorder="0" applyAlignment="0" applyProtection="0"/>
    <xf numFmtId="0" fontId="136" fillId="14" borderId="0" applyNumberFormat="0" applyBorder="0" applyAlignment="0" applyProtection="0"/>
    <xf numFmtId="0" fontId="136" fillId="9" borderId="0" applyNumberFormat="0" applyBorder="0" applyAlignment="0" applyProtection="0"/>
    <xf numFmtId="0" fontId="136" fillId="15" borderId="0" applyNumberFormat="0" applyBorder="0" applyAlignment="0" applyProtection="0"/>
    <xf numFmtId="0" fontId="136" fillId="10" borderId="0" applyNumberFormat="0" applyBorder="0" applyAlignment="0" applyProtection="0"/>
    <xf numFmtId="0" fontId="136" fillId="16" borderId="0" applyNumberFormat="0" applyBorder="0" applyAlignment="0" applyProtection="0"/>
    <xf numFmtId="0" fontId="136" fillId="11" borderId="0" applyNumberFormat="0" applyBorder="0" applyAlignment="0" applyProtection="0"/>
    <xf numFmtId="0" fontId="136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5" fillId="36" borderId="22" applyNumberFormat="0" applyFont="0" applyAlignment="0" applyProtection="0"/>
    <xf numFmtId="0" fontId="135" fillId="6" borderId="0" applyNumberFormat="0" applyBorder="0" applyAlignment="0" applyProtection="0"/>
    <xf numFmtId="0" fontId="135" fillId="12" borderId="0" applyNumberFormat="0" applyBorder="0" applyAlignment="0" applyProtection="0"/>
    <xf numFmtId="0" fontId="135" fillId="7" borderId="0" applyNumberFormat="0" applyBorder="0" applyAlignment="0" applyProtection="0"/>
    <xf numFmtId="0" fontId="135" fillId="13" borderId="0" applyNumberFormat="0" applyBorder="0" applyAlignment="0" applyProtection="0"/>
    <xf numFmtId="0" fontId="135" fillId="8" borderId="0" applyNumberFormat="0" applyBorder="0" applyAlignment="0" applyProtection="0"/>
    <xf numFmtId="0" fontId="135" fillId="14" borderId="0" applyNumberFormat="0" applyBorder="0" applyAlignment="0" applyProtection="0"/>
    <xf numFmtId="0" fontId="135" fillId="9" borderId="0" applyNumberFormat="0" applyBorder="0" applyAlignment="0" applyProtection="0"/>
    <xf numFmtId="0" fontId="135" fillId="15" borderId="0" applyNumberFormat="0" applyBorder="0" applyAlignment="0" applyProtection="0"/>
    <xf numFmtId="0" fontId="135" fillId="10" borderId="0" applyNumberFormat="0" applyBorder="0" applyAlignment="0" applyProtection="0"/>
    <xf numFmtId="0" fontId="135" fillId="16" borderId="0" applyNumberFormat="0" applyBorder="0" applyAlignment="0" applyProtection="0"/>
    <xf numFmtId="0" fontId="135" fillId="11" borderId="0" applyNumberFormat="0" applyBorder="0" applyAlignment="0" applyProtection="0"/>
    <xf numFmtId="0" fontId="135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4" fillId="36" borderId="22" applyNumberFormat="0" applyFont="0" applyAlignment="0" applyProtection="0"/>
    <xf numFmtId="0" fontId="134" fillId="6" borderId="0" applyNumberFormat="0" applyBorder="0" applyAlignment="0" applyProtection="0"/>
    <xf numFmtId="0" fontId="134" fillId="12" borderId="0" applyNumberFormat="0" applyBorder="0" applyAlignment="0" applyProtection="0"/>
    <xf numFmtId="0" fontId="134" fillId="7" borderId="0" applyNumberFormat="0" applyBorder="0" applyAlignment="0" applyProtection="0"/>
    <xf numFmtId="0" fontId="134" fillId="13" borderId="0" applyNumberFormat="0" applyBorder="0" applyAlignment="0" applyProtection="0"/>
    <xf numFmtId="0" fontId="134" fillId="8" borderId="0" applyNumberFormat="0" applyBorder="0" applyAlignment="0" applyProtection="0"/>
    <xf numFmtId="0" fontId="134" fillId="14" borderId="0" applyNumberFormat="0" applyBorder="0" applyAlignment="0" applyProtection="0"/>
    <xf numFmtId="0" fontId="134" fillId="9" borderId="0" applyNumberFormat="0" applyBorder="0" applyAlignment="0" applyProtection="0"/>
    <xf numFmtId="0" fontId="134" fillId="15" borderId="0" applyNumberFormat="0" applyBorder="0" applyAlignment="0" applyProtection="0"/>
    <xf numFmtId="0" fontId="134" fillId="10" borderId="0" applyNumberFormat="0" applyBorder="0" applyAlignment="0" applyProtection="0"/>
    <xf numFmtId="0" fontId="134" fillId="16" borderId="0" applyNumberFormat="0" applyBorder="0" applyAlignment="0" applyProtection="0"/>
    <xf numFmtId="0" fontId="134" fillId="11" borderId="0" applyNumberFormat="0" applyBorder="0" applyAlignment="0" applyProtection="0"/>
    <xf numFmtId="0" fontId="134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3" fillId="36" borderId="22" applyNumberFormat="0" applyFont="0" applyAlignment="0" applyProtection="0"/>
    <xf numFmtId="0" fontId="133" fillId="6" borderId="0" applyNumberFormat="0" applyBorder="0" applyAlignment="0" applyProtection="0"/>
    <xf numFmtId="0" fontId="133" fillId="12" borderId="0" applyNumberFormat="0" applyBorder="0" applyAlignment="0" applyProtection="0"/>
    <xf numFmtId="0" fontId="133" fillId="7" borderId="0" applyNumberFormat="0" applyBorder="0" applyAlignment="0" applyProtection="0"/>
    <xf numFmtId="0" fontId="133" fillId="13" borderId="0" applyNumberFormat="0" applyBorder="0" applyAlignment="0" applyProtection="0"/>
    <xf numFmtId="0" fontId="133" fillId="8" borderId="0" applyNumberFormat="0" applyBorder="0" applyAlignment="0" applyProtection="0"/>
    <xf numFmtId="0" fontId="133" fillId="14" borderId="0" applyNumberFormat="0" applyBorder="0" applyAlignment="0" applyProtection="0"/>
    <xf numFmtId="0" fontId="133" fillId="9" borderId="0" applyNumberFormat="0" applyBorder="0" applyAlignment="0" applyProtection="0"/>
    <xf numFmtId="0" fontId="133" fillId="15" borderId="0" applyNumberFormat="0" applyBorder="0" applyAlignment="0" applyProtection="0"/>
    <xf numFmtId="0" fontId="133" fillId="10" borderId="0" applyNumberFormat="0" applyBorder="0" applyAlignment="0" applyProtection="0"/>
    <xf numFmtId="0" fontId="133" fillId="16" borderId="0" applyNumberFormat="0" applyBorder="0" applyAlignment="0" applyProtection="0"/>
    <xf numFmtId="0" fontId="133" fillId="11" borderId="0" applyNumberFormat="0" applyBorder="0" applyAlignment="0" applyProtection="0"/>
    <xf numFmtId="0" fontId="133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2" fillId="36" borderId="22" applyNumberFormat="0" applyFont="0" applyAlignment="0" applyProtection="0"/>
    <xf numFmtId="0" fontId="132" fillId="6" borderId="0" applyNumberFormat="0" applyBorder="0" applyAlignment="0" applyProtection="0"/>
    <xf numFmtId="0" fontId="132" fillId="12" borderId="0" applyNumberFormat="0" applyBorder="0" applyAlignment="0" applyProtection="0"/>
    <xf numFmtId="0" fontId="132" fillId="7" borderId="0" applyNumberFormat="0" applyBorder="0" applyAlignment="0" applyProtection="0"/>
    <xf numFmtId="0" fontId="132" fillId="13" borderId="0" applyNumberFormat="0" applyBorder="0" applyAlignment="0" applyProtection="0"/>
    <xf numFmtId="0" fontId="132" fillId="8" borderId="0" applyNumberFormat="0" applyBorder="0" applyAlignment="0" applyProtection="0"/>
    <xf numFmtId="0" fontId="132" fillId="14" borderId="0" applyNumberFormat="0" applyBorder="0" applyAlignment="0" applyProtection="0"/>
    <xf numFmtId="0" fontId="132" fillId="9" borderId="0" applyNumberFormat="0" applyBorder="0" applyAlignment="0" applyProtection="0"/>
    <xf numFmtId="0" fontId="132" fillId="15" borderId="0" applyNumberFormat="0" applyBorder="0" applyAlignment="0" applyProtection="0"/>
    <xf numFmtId="0" fontId="132" fillId="10" borderId="0" applyNumberFormat="0" applyBorder="0" applyAlignment="0" applyProtection="0"/>
    <xf numFmtId="0" fontId="132" fillId="16" borderId="0" applyNumberFormat="0" applyBorder="0" applyAlignment="0" applyProtection="0"/>
    <xf numFmtId="0" fontId="132" fillId="11" borderId="0" applyNumberFormat="0" applyBorder="0" applyAlignment="0" applyProtection="0"/>
    <xf numFmtId="0" fontId="132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1" fillId="36" borderId="22" applyNumberFormat="0" applyFont="0" applyAlignment="0" applyProtection="0"/>
    <xf numFmtId="0" fontId="131" fillId="6" borderId="0" applyNumberFormat="0" applyBorder="0" applyAlignment="0" applyProtection="0"/>
    <xf numFmtId="0" fontId="131" fillId="12" borderId="0" applyNumberFormat="0" applyBorder="0" applyAlignment="0" applyProtection="0"/>
    <xf numFmtId="0" fontId="131" fillId="7" borderId="0" applyNumberFormat="0" applyBorder="0" applyAlignment="0" applyProtection="0"/>
    <xf numFmtId="0" fontId="131" fillId="13" borderId="0" applyNumberFormat="0" applyBorder="0" applyAlignment="0" applyProtection="0"/>
    <xf numFmtId="0" fontId="131" fillId="8" borderId="0" applyNumberFormat="0" applyBorder="0" applyAlignment="0" applyProtection="0"/>
    <xf numFmtId="0" fontId="131" fillId="14" borderId="0" applyNumberFormat="0" applyBorder="0" applyAlignment="0" applyProtection="0"/>
    <xf numFmtId="0" fontId="131" fillId="9" borderId="0" applyNumberFormat="0" applyBorder="0" applyAlignment="0" applyProtection="0"/>
    <xf numFmtId="0" fontId="131" fillId="15" borderId="0" applyNumberFormat="0" applyBorder="0" applyAlignment="0" applyProtection="0"/>
    <xf numFmtId="0" fontId="131" fillId="10" borderId="0" applyNumberFormat="0" applyBorder="0" applyAlignment="0" applyProtection="0"/>
    <xf numFmtId="0" fontId="131" fillId="16" borderId="0" applyNumberFormat="0" applyBorder="0" applyAlignment="0" applyProtection="0"/>
    <xf numFmtId="0" fontId="131" fillId="11" borderId="0" applyNumberFormat="0" applyBorder="0" applyAlignment="0" applyProtection="0"/>
    <xf numFmtId="0" fontId="131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30" fillId="36" borderId="22" applyNumberFormat="0" applyFont="0" applyAlignment="0" applyProtection="0"/>
    <xf numFmtId="0" fontId="130" fillId="6" borderId="0" applyNumberFormat="0" applyBorder="0" applyAlignment="0" applyProtection="0"/>
    <xf numFmtId="0" fontId="130" fillId="12" borderId="0" applyNumberFormat="0" applyBorder="0" applyAlignment="0" applyProtection="0"/>
    <xf numFmtId="0" fontId="130" fillId="7" borderId="0" applyNumberFormat="0" applyBorder="0" applyAlignment="0" applyProtection="0"/>
    <xf numFmtId="0" fontId="130" fillId="13" borderId="0" applyNumberFormat="0" applyBorder="0" applyAlignment="0" applyProtection="0"/>
    <xf numFmtId="0" fontId="130" fillId="8" borderId="0" applyNumberFormat="0" applyBorder="0" applyAlignment="0" applyProtection="0"/>
    <xf numFmtId="0" fontId="130" fillId="14" borderId="0" applyNumberFormat="0" applyBorder="0" applyAlignment="0" applyProtection="0"/>
    <xf numFmtId="0" fontId="130" fillId="9" borderId="0" applyNumberFormat="0" applyBorder="0" applyAlignment="0" applyProtection="0"/>
    <xf numFmtId="0" fontId="130" fillId="15" borderId="0" applyNumberFormat="0" applyBorder="0" applyAlignment="0" applyProtection="0"/>
    <xf numFmtId="0" fontId="130" fillId="10" borderId="0" applyNumberFormat="0" applyBorder="0" applyAlignment="0" applyProtection="0"/>
    <xf numFmtId="0" fontId="130" fillId="16" borderId="0" applyNumberFormat="0" applyBorder="0" applyAlignment="0" applyProtection="0"/>
    <xf numFmtId="0" fontId="130" fillId="11" borderId="0" applyNumberFormat="0" applyBorder="0" applyAlignment="0" applyProtection="0"/>
    <xf numFmtId="0" fontId="130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9" fillId="36" borderId="22" applyNumberFormat="0" applyFont="0" applyAlignment="0" applyProtection="0"/>
    <xf numFmtId="0" fontId="129" fillId="6" borderId="0" applyNumberFormat="0" applyBorder="0" applyAlignment="0" applyProtection="0"/>
    <xf numFmtId="0" fontId="129" fillId="12" borderId="0" applyNumberFormat="0" applyBorder="0" applyAlignment="0" applyProtection="0"/>
    <xf numFmtId="0" fontId="129" fillId="7" borderId="0" applyNumberFormat="0" applyBorder="0" applyAlignment="0" applyProtection="0"/>
    <xf numFmtId="0" fontId="129" fillId="13" borderId="0" applyNumberFormat="0" applyBorder="0" applyAlignment="0" applyProtection="0"/>
    <xf numFmtId="0" fontId="129" fillId="8" borderId="0" applyNumberFormat="0" applyBorder="0" applyAlignment="0" applyProtection="0"/>
    <xf numFmtId="0" fontId="129" fillId="14" borderId="0" applyNumberFormat="0" applyBorder="0" applyAlignment="0" applyProtection="0"/>
    <xf numFmtId="0" fontId="129" fillId="9" borderId="0" applyNumberFormat="0" applyBorder="0" applyAlignment="0" applyProtection="0"/>
    <xf numFmtId="0" fontId="129" fillId="15" borderId="0" applyNumberFormat="0" applyBorder="0" applyAlignment="0" applyProtection="0"/>
    <xf numFmtId="0" fontId="129" fillId="10" borderId="0" applyNumberFormat="0" applyBorder="0" applyAlignment="0" applyProtection="0"/>
    <xf numFmtId="0" fontId="129" fillId="16" borderId="0" applyNumberFormat="0" applyBorder="0" applyAlignment="0" applyProtection="0"/>
    <xf numFmtId="0" fontId="129" fillId="11" borderId="0" applyNumberFormat="0" applyBorder="0" applyAlignment="0" applyProtection="0"/>
    <xf numFmtId="0" fontId="129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8" fillId="36" borderId="22" applyNumberFormat="0" applyFont="0" applyAlignment="0" applyProtection="0"/>
    <xf numFmtId="0" fontId="128" fillId="6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3" borderId="0" applyNumberFormat="0" applyBorder="0" applyAlignment="0" applyProtection="0"/>
    <xf numFmtId="0" fontId="128" fillId="8" borderId="0" applyNumberFormat="0" applyBorder="0" applyAlignment="0" applyProtection="0"/>
    <xf numFmtId="0" fontId="128" fillId="14" borderId="0" applyNumberFormat="0" applyBorder="0" applyAlignment="0" applyProtection="0"/>
    <xf numFmtId="0" fontId="128" fillId="9" borderId="0" applyNumberFormat="0" applyBorder="0" applyAlignment="0" applyProtection="0"/>
    <xf numFmtId="0" fontId="128" fillId="15" borderId="0" applyNumberFormat="0" applyBorder="0" applyAlignment="0" applyProtection="0"/>
    <xf numFmtId="0" fontId="128" fillId="10" borderId="0" applyNumberFormat="0" applyBorder="0" applyAlignment="0" applyProtection="0"/>
    <xf numFmtId="0" fontId="128" fillId="16" borderId="0" applyNumberFormat="0" applyBorder="0" applyAlignment="0" applyProtection="0"/>
    <xf numFmtId="0" fontId="128" fillId="11" borderId="0" applyNumberFormat="0" applyBorder="0" applyAlignment="0" applyProtection="0"/>
    <xf numFmtId="0" fontId="128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7" fillId="36" borderId="22" applyNumberFormat="0" applyFont="0" applyAlignment="0" applyProtection="0"/>
    <xf numFmtId="0" fontId="127" fillId="6" borderId="0" applyNumberFormat="0" applyBorder="0" applyAlignment="0" applyProtection="0"/>
    <xf numFmtId="0" fontId="127" fillId="12" borderId="0" applyNumberFormat="0" applyBorder="0" applyAlignment="0" applyProtection="0"/>
    <xf numFmtId="0" fontId="127" fillId="7" borderId="0" applyNumberFormat="0" applyBorder="0" applyAlignment="0" applyProtection="0"/>
    <xf numFmtId="0" fontId="127" fillId="13" borderId="0" applyNumberFormat="0" applyBorder="0" applyAlignment="0" applyProtection="0"/>
    <xf numFmtId="0" fontId="127" fillId="8" borderId="0" applyNumberFormat="0" applyBorder="0" applyAlignment="0" applyProtection="0"/>
    <xf numFmtId="0" fontId="127" fillId="14" borderId="0" applyNumberFormat="0" applyBorder="0" applyAlignment="0" applyProtection="0"/>
    <xf numFmtId="0" fontId="127" fillId="9" borderId="0" applyNumberFormat="0" applyBorder="0" applyAlignment="0" applyProtection="0"/>
    <xf numFmtId="0" fontId="127" fillId="15" borderId="0" applyNumberFormat="0" applyBorder="0" applyAlignment="0" applyProtection="0"/>
    <xf numFmtId="0" fontId="127" fillId="10" borderId="0" applyNumberFormat="0" applyBorder="0" applyAlignment="0" applyProtection="0"/>
    <xf numFmtId="0" fontId="127" fillId="16" borderId="0" applyNumberFormat="0" applyBorder="0" applyAlignment="0" applyProtection="0"/>
    <xf numFmtId="0" fontId="127" fillId="11" borderId="0" applyNumberFormat="0" applyBorder="0" applyAlignment="0" applyProtection="0"/>
    <xf numFmtId="0" fontId="127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6" fillId="36" borderId="22" applyNumberFormat="0" applyFont="0" applyAlignment="0" applyProtection="0"/>
    <xf numFmtId="0" fontId="126" fillId="6" borderId="0" applyNumberFormat="0" applyBorder="0" applyAlignment="0" applyProtection="0"/>
    <xf numFmtId="0" fontId="126" fillId="12" borderId="0" applyNumberFormat="0" applyBorder="0" applyAlignment="0" applyProtection="0"/>
    <xf numFmtId="0" fontId="126" fillId="7" borderId="0" applyNumberFormat="0" applyBorder="0" applyAlignment="0" applyProtection="0"/>
    <xf numFmtId="0" fontId="126" fillId="13" borderId="0" applyNumberFormat="0" applyBorder="0" applyAlignment="0" applyProtection="0"/>
    <xf numFmtId="0" fontId="126" fillId="8" borderId="0" applyNumberFormat="0" applyBorder="0" applyAlignment="0" applyProtection="0"/>
    <xf numFmtId="0" fontId="126" fillId="14" borderId="0" applyNumberFormat="0" applyBorder="0" applyAlignment="0" applyProtection="0"/>
    <xf numFmtId="0" fontId="126" fillId="9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1" borderId="0" applyNumberFormat="0" applyBorder="0" applyAlignment="0" applyProtection="0"/>
    <xf numFmtId="0" fontId="126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5" fillId="36" borderId="22" applyNumberFormat="0" applyFont="0" applyAlignment="0" applyProtection="0"/>
    <xf numFmtId="0" fontId="125" fillId="6" borderId="0" applyNumberFormat="0" applyBorder="0" applyAlignment="0" applyProtection="0"/>
    <xf numFmtId="0" fontId="125" fillId="12" borderId="0" applyNumberFormat="0" applyBorder="0" applyAlignment="0" applyProtection="0"/>
    <xf numFmtId="0" fontId="125" fillId="7" borderId="0" applyNumberFormat="0" applyBorder="0" applyAlignment="0" applyProtection="0"/>
    <xf numFmtId="0" fontId="125" fillId="13" borderId="0" applyNumberFormat="0" applyBorder="0" applyAlignment="0" applyProtection="0"/>
    <xf numFmtId="0" fontId="125" fillId="8" borderId="0" applyNumberFormat="0" applyBorder="0" applyAlignment="0" applyProtection="0"/>
    <xf numFmtId="0" fontId="125" fillId="14" borderId="0" applyNumberFormat="0" applyBorder="0" applyAlignment="0" applyProtection="0"/>
    <xf numFmtId="0" fontId="125" fillId="9" borderId="0" applyNumberFormat="0" applyBorder="0" applyAlignment="0" applyProtection="0"/>
    <xf numFmtId="0" fontId="125" fillId="15" borderId="0" applyNumberFormat="0" applyBorder="0" applyAlignment="0" applyProtection="0"/>
    <xf numFmtId="0" fontId="125" fillId="10" borderId="0" applyNumberFormat="0" applyBorder="0" applyAlignment="0" applyProtection="0"/>
    <xf numFmtId="0" fontId="125" fillId="16" borderId="0" applyNumberFormat="0" applyBorder="0" applyAlignment="0" applyProtection="0"/>
    <xf numFmtId="0" fontId="125" fillId="11" borderId="0" applyNumberFormat="0" applyBorder="0" applyAlignment="0" applyProtection="0"/>
    <xf numFmtId="0" fontId="125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4" fillId="36" borderId="22" applyNumberFormat="0" applyFont="0" applyAlignment="0" applyProtection="0"/>
    <xf numFmtId="0" fontId="124" fillId="6" borderId="0" applyNumberFormat="0" applyBorder="0" applyAlignment="0" applyProtection="0"/>
    <xf numFmtId="0" fontId="124" fillId="12" borderId="0" applyNumberFormat="0" applyBorder="0" applyAlignment="0" applyProtection="0"/>
    <xf numFmtId="0" fontId="124" fillId="7" borderId="0" applyNumberFormat="0" applyBorder="0" applyAlignment="0" applyProtection="0"/>
    <xf numFmtId="0" fontId="124" fillId="13" borderId="0" applyNumberFormat="0" applyBorder="0" applyAlignment="0" applyProtection="0"/>
    <xf numFmtId="0" fontId="124" fillId="8" borderId="0" applyNumberFormat="0" applyBorder="0" applyAlignment="0" applyProtection="0"/>
    <xf numFmtId="0" fontId="124" fillId="14" borderId="0" applyNumberFormat="0" applyBorder="0" applyAlignment="0" applyProtection="0"/>
    <xf numFmtId="0" fontId="124" fillId="9" borderId="0" applyNumberFormat="0" applyBorder="0" applyAlignment="0" applyProtection="0"/>
    <xf numFmtId="0" fontId="124" fillId="15" borderId="0" applyNumberFormat="0" applyBorder="0" applyAlignment="0" applyProtection="0"/>
    <xf numFmtId="0" fontId="124" fillId="10" borderId="0" applyNumberFormat="0" applyBorder="0" applyAlignment="0" applyProtection="0"/>
    <xf numFmtId="0" fontId="124" fillId="16" borderId="0" applyNumberFormat="0" applyBorder="0" applyAlignment="0" applyProtection="0"/>
    <xf numFmtId="0" fontId="124" fillId="11" borderId="0" applyNumberFormat="0" applyBorder="0" applyAlignment="0" applyProtection="0"/>
    <xf numFmtId="0" fontId="124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3" fillId="36" borderId="22" applyNumberFormat="0" applyFont="0" applyAlignment="0" applyProtection="0"/>
    <xf numFmtId="0" fontId="123" fillId="6" borderId="0" applyNumberFormat="0" applyBorder="0" applyAlignment="0" applyProtection="0"/>
    <xf numFmtId="0" fontId="123" fillId="12" borderId="0" applyNumberFormat="0" applyBorder="0" applyAlignment="0" applyProtection="0"/>
    <xf numFmtId="0" fontId="123" fillId="7" borderId="0" applyNumberFormat="0" applyBorder="0" applyAlignment="0" applyProtection="0"/>
    <xf numFmtId="0" fontId="123" fillId="13" borderId="0" applyNumberFormat="0" applyBorder="0" applyAlignment="0" applyProtection="0"/>
    <xf numFmtId="0" fontId="123" fillId="8" borderId="0" applyNumberFormat="0" applyBorder="0" applyAlignment="0" applyProtection="0"/>
    <xf numFmtId="0" fontId="123" fillId="14" borderId="0" applyNumberFormat="0" applyBorder="0" applyAlignment="0" applyProtection="0"/>
    <xf numFmtId="0" fontId="123" fillId="9" borderId="0" applyNumberFormat="0" applyBorder="0" applyAlignment="0" applyProtection="0"/>
    <xf numFmtId="0" fontId="123" fillId="15" borderId="0" applyNumberFormat="0" applyBorder="0" applyAlignment="0" applyProtection="0"/>
    <xf numFmtId="0" fontId="123" fillId="10" borderId="0" applyNumberFormat="0" applyBorder="0" applyAlignment="0" applyProtection="0"/>
    <xf numFmtId="0" fontId="123" fillId="16" borderId="0" applyNumberFormat="0" applyBorder="0" applyAlignment="0" applyProtection="0"/>
    <xf numFmtId="0" fontId="123" fillId="11" borderId="0" applyNumberFormat="0" applyBorder="0" applyAlignment="0" applyProtection="0"/>
    <xf numFmtId="0" fontId="123" fillId="17" borderId="0" applyNumberFormat="0" applyBorder="0" applyAlignment="0" applyProtection="0"/>
    <xf numFmtId="0" fontId="122" fillId="36" borderId="22" applyNumberFormat="0" applyFont="0" applyAlignment="0" applyProtection="0"/>
    <xf numFmtId="0" fontId="122" fillId="6" borderId="0" applyNumberFormat="0" applyBorder="0" applyAlignment="0" applyProtection="0"/>
    <xf numFmtId="0" fontId="122" fillId="12" borderId="0" applyNumberFormat="0" applyBorder="0" applyAlignment="0" applyProtection="0"/>
    <xf numFmtId="0" fontId="122" fillId="7" borderId="0" applyNumberFormat="0" applyBorder="0" applyAlignment="0" applyProtection="0"/>
    <xf numFmtId="0" fontId="122" fillId="13" borderId="0" applyNumberFormat="0" applyBorder="0" applyAlignment="0" applyProtection="0"/>
    <xf numFmtId="0" fontId="122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9" borderId="0" applyNumberFormat="0" applyBorder="0" applyAlignment="0" applyProtection="0"/>
    <xf numFmtId="0" fontId="122" fillId="15" borderId="0" applyNumberFormat="0" applyBorder="0" applyAlignment="0" applyProtection="0"/>
    <xf numFmtId="0" fontId="122" fillId="10" borderId="0" applyNumberFormat="0" applyBorder="0" applyAlignment="0" applyProtection="0"/>
    <xf numFmtId="0" fontId="122" fillId="16" borderId="0" applyNumberFormat="0" applyBorder="0" applyAlignment="0" applyProtection="0"/>
    <xf numFmtId="0" fontId="122" fillId="11" borderId="0" applyNumberFormat="0" applyBorder="0" applyAlignment="0" applyProtection="0"/>
    <xf numFmtId="0" fontId="122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1" fillId="36" borderId="22" applyNumberFormat="0" applyFont="0" applyAlignment="0" applyProtection="0"/>
    <xf numFmtId="0" fontId="121" fillId="6" borderId="0" applyNumberFormat="0" applyBorder="0" applyAlignment="0" applyProtection="0"/>
    <xf numFmtId="0" fontId="121" fillId="12" borderId="0" applyNumberFormat="0" applyBorder="0" applyAlignment="0" applyProtection="0"/>
    <xf numFmtId="0" fontId="121" fillId="7" borderId="0" applyNumberFormat="0" applyBorder="0" applyAlignment="0" applyProtection="0"/>
    <xf numFmtId="0" fontId="121" fillId="13" borderId="0" applyNumberFormat="0" applyBorder="0" applyAlignment="0" applyProtection="0"/>
    <xf numFmtId="0" fontId="121" fillId="8" borderId="0" applyNumberFormat="0" applyBorder="0" applyAlignment="0" applyProtection="0"/>
    <xf numFmtId="0" fontId="121" fillId="14" borderId="0" applyNumberFormat="0" applyBorder="0" applyAlignment="0" applyProtection="0"/>
    <xf numFmtId="0" fontId="121" fillId="9" borderId="0" applyNumberFormat="0" applyBorder="0" applyAlignment="0" applyProtection="0"/>
    <xf numFmtId="0" fontId="121" fillId="15" borderId="0" applyNumberFormat="0" applyBorder="0" applyAlignment="0" applyProtection="0"/>
    <xf numFmtId="0" fontId="121" fillId="10" borderId="0" applyNumberFormat="0" applyBorder="0" applyAlignment="0" applyProtection="0"/>
    <xf numFmtId="0" fontId="121" fillId="16" borderId="0" applyNumberFormat="0" applyBorder="0" applyAlignment="0" applyProtection="0"/>
    <xf numFmtId="0" fontId="121" fillId="11" borderId="0" applyNumberFormat="0" applyBorder="0" applyAlignment="0" applyProtection="0"/>
    <xf numFmtId="0" fontId="121" fillId="17" borderId="0" applyNumberFormat="0" applyBorder="0" applyAlignment="0" applyProtection="0"/>
    <xf numFmtId="0" fontId="120" fillId="36" borderId="22" applyNumberFormat="0" applyFont="0" applyAlignment="0" applyProtection="0"/>
    <xf numFmtId="0" fontId="120" fillId="6" borderId="0" applyNumberFormat="0" applyBorder="0" applyAlignment="0" applyProtection="0"/>
    <xf numFmtId="0" fontId="120" fillId="12" borderId="0" applyNumberFormat="0" applyBorder="0" applyAlignment="0" applyProtection="0"/>
    <xf numFmtId="0" fontId="120" fillId="7" borderId="0" applyNumberFormat="0" applyBorder="0" applyAlignment="0" applyProtection="0"/>
    <xf numFmtId="0" fontId="120" fillId="13" borderId="0" applyNumberFormat="0" applyBorder="0" applyAlignment="0" applyProtection="0"/>
    <xf numFmtId="0" fontId="120" fillId="8" borderId="0" applyNumberFormat="0" applyBorder="0" applyAlignment="0" applyProtection="0"/>
    <xf numFmtId="0" fontId="120" fillId="14" borderId="0" applyNumberFormat="0" applyBorder="0" applyAlignment="0" applyProtection="0"/>
    <xf numFmtId="0" fontId="120" fillId="9" borderId="0" applyNumberFormat="0" applyBorder="0" applyAlignment="0" applyProtection="0"/>
    <xf numFmtId="0" fontId="120" fillId="15" borderId="0" applyNumberFormat="0" applyBorder="0" applyAlignment="0" applyProtection="0"/>
    <xf numFmtId="0" fontId="120" fillId="10" borderId="0" applyNumberFormat="0" applyBorder="0" applyAlignment="0" applyProtection="0"/>
    <xf numFmtId="0" fontId="120" fillId="16" borderId="0" applyNumberFormat="0" applyBorder="0" applyAlignment="0" applyProtection="0"/>
    <xf numFmtId="0" fontId="120" fillId="11" borderId="0" applyNumberFormat="0" applyBorder="0" applyAlignment="0" applyProtection="0"/>
    <xf numFmtId="0" fontId="120" fillId="17" borderId="0" applyNumberFormat="0" applyBorder="0" applyAlignment="0" applyProtection="0"/>
    <xf numFmtId="0" fontId="119" fillId="36" borderId="22" applyNumberFormat="0" applyFont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119" fillId="7" borderId="0" applyNumberFormat="0" applyBorder="0" applyAlignment="0" applyProtection="0"/>
    <xf numFmtId="0" fontId="119" fillId="13" borderId="0" applyNumberFormat="0" applyBorder="0" applyAlignment="0" applyProtection="0"/>
    <xf numFmtId="0" fontId="119" fillId="8" borderId="0" applyNumberFormat="0" applyBorder="0" applyAlignment="0" applyProtection="0"/>
    <xf numFmtId="0" fontId="119" fillId="14" borderId="0" applyNumberFormat="0" applyBorder="0" applyAlignment="0" applyProtection="0"/>
    <xf numFmtId="0" fontId="119" fillId="9" borderId="0" applyNumberFormat="0" applyBorder="0" applyAlignment="0" applyProtection="0"/>
    <xf numFmtId="0" fontId="119" fillId="15" borderId="0" applyNumberFormat="0" applyBorder="0" applyAlignment="0" applyProtection="0"/>
    <xf numFmtId="0" fontId="119" fillId="10" borderId="0" applyNumberFormat="0" applyBorder="0" applyAlignment="0" applyProtection="0"/>
    <xf numFmtId="0" fontId="119" fillId="16" borderId="0" applyNumberFormat="0" applyBorder="0" applyAlignment="0" applyProtection="0"/>
    <xf numFmtId="0" fontId="119" fillId="11" borderId="0" applyNumberFormat="0" applyBorder="0" applyAlignment="0" applyProtection="0"/>
    <xf numFmtId="0" fontId="119" fillId="17" borderId="0" applyNumberFormat="0" applyBorder="0" applyAlignment="0" applyProtection="0"/>
    <xf numFmtId="0" fontId="118" fillId="36" borderId="22" applyNumberFormat="0" applyFont="0" applyAlignment="0" applyProtection="0"/>
    <xf numFmtId="0" fontId="118" fillId="6" borderId="0" applyNumberFormat="0" applyBorder="0" applyAlignment="0" applyProtection="0"/>
    <xf numFmtId="0" fontId="118" fillId="12" borderId="0" applyNumberFormat="0" applyBorder="0" applyAlignment="0" applyProtection="0"/>
    <xf numFmtId="0" fontId="118" fillId="7" borderId="0" applyNumberFormat="0" applyBorder="0" applyAlignment="0" applyProtection="0"/>
    <xf numFmtId="0" fontId="118" fillId="13" borderId="0" applyNumberFormat="0" applyBorder="0" applyAlignment="0" applyProtection="0"/>
    <xf numFmtId="0" fontId="118" fillId="8" borderId="0" applyNumberFormat="0" applyBorder="0" applyAlignment="0" applyProtection="0"/>
    <xf numFmtId="0" fontId="118" fillId="14" borderId="0" applyNumberFormat="0" applyBorder="0" applyAlignment="0" applyProtection="0"/>
    <xf numFmtId="0" fontId="118" fillId="9" borderId="0" applyNumberFormat="0" applyBorder="0" applyAlignment="0" applyProtection="0"/>
    <xf numFmtId="0" fontId="118" fillId="15" borderId="0" applyNumberFormat="0" applyBorder="0" applyAlignment="0" applyProtection="0"/>
    <xf numFmtId="0" fontId="118" fillId="10" borderId="0" applyNumberFormat="0" applyBorder="0" applyAlignment="0" applyProtection="0"/>
    <xf numFmtId="0" fontId="118" fillId="16" borderId="0" applyNumberFormat="0" applyBorder="0" applyAlignment="0" applyProtection="0"/>
    <xf numFmtId="0" fontId="118" fillId="11" borderId="0" applyNumberFormat="0" applyBorder="0" applyAlignment="0" applyProtection="0"/>
    <xf numFmtId="0" fontId="118" fillId="17" borderId="0" applyNumberFormat="0" applyBorder="0" applyAlignment="0" applyProtection="0"/>
    <xf numFmtId="0" fontId="117" fillId="36" borderId="22" applyNumberFormat="0" applyFont="0" applyAlignment="0" applyProtection="0"/>
    <xf numFmtId="0" fontId="117" fillId="6" borderId="0" applyNumberFormat="0" applyBorder="0" applyAlignment="0" applyProtection="0"/>
    <xf numFmtId="0" fontId="117" fillId="12" borderId="0" applyNumberFormat="0" applyBorder="0" applyAlignment="0" applyProtection="0"/>
    <xf numFmtId="0" fontId="117" fillId="7" borderId="0" applyNumberFormat="0" applyBorder="0" applyAlignment="0" applyProtection="0"/>
    <xf numFmtId="0" fontId="117" fillId="13" borderId="0" applyNumberFormat="0" applyBorder="0" applyAlignment="0" applyProtection="0"/>
    <xf numFmtId="0" fontId="117" fillId="8" borderId="0" applyNumberFormat="0" applyBorder="0" applyAlignment="0" applyProtection="0"/>
    <xf numFmtId="0" fontId="117" fillId="14" borderId="0" applyNumberFormat="0" applyBorder="0" applyAlignment="0" applyProtection="0"/>
    <xf numFmtId="0" fontId="117" fillId="9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1" borderId="0" applyNumberFormat="0" applyBorder="0" applyAlignment="0" applyProtection="0"/>
    <xf numFmtId="0" fontId="117" fillId="17" borderId="0" applyNumberFormat="0" applyBorder="0" applyAlignment="0" applyProtection="0"/>
    <xf numFmtId="0" fontId="116" fillId="36" borderId="22" applyNumberFormat="0" applyFont="0" applyAlignment="0" applyProtection="0"/>
    <xf numFmtId="0" fontId="116" fillId="6" borderId="0" applyNumberFormat="0" applyBorder="0" applyAlignment="0" applyProtection="0"/>
    <xf numFmtId="0" fontId="116" fillId="12" borderId="0" applyNumberFormat="0" applyBorder="0" applyAlignment="0" applyProtection="0"/>
    <xf numFmtId="0" fontId="116" fillId="7" borderId="0" applyNumberFormat="0" applyBorder="0" applyAlignment="0" applyProtection="0"/>
    <xf numFmtId="0" fontId="116" fillId="13" borderId="0" applyNumberFormat="0" applyBorder="0" applyAlignment="0" applyProtection="0"/>
    <xf numFmtId="0" fontId="116" fillId="8" borderId="0" applyNumberFormat="0" applyBorder="0" applyAlignment="0" applyProtection="0"/>
    <xf numFmtId="0" fontId="116" fillId="14" borderId="0" applyNumberFormat="0" applyBorder="0" applyAlignment="0" applyProtection="0"/>
    <xf numFmtId="0" fontId="116" fillId="9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1" borderId="0" applyNumberFormat="0" applyBorder="0" applyAlignment="0" applyProtection="0"/>
    <xf numFmtId="0" fontId="116" fillId="17" borderId="0" applyNumberFormat="0" applyBorder="0" applyAlignment="0" applyProtection="0"/>
    <xf numFmtId="0" fontId="115" fillId="36" borderId="22" applyNumberFormat="0" applyFont="0" applyAlignment="0" applyProtection="0"/>
    <xf numFmtId="0" fontId="115" fillId="6" borderId="0" applyNumberFormat="0" applyBorder="0" applyAlignment="0" applyProtection="0"/>
    <xf numFmtId="0" fontId="115" fillId="12" borderId="0" applyNumberFormat="0" applyBorder="0" applyAlignment="0" applyProtection="0"/>
    <xf numFmtId="0" fontId="115" fillId="7" borderId="0" applyNumberFormat="0" applyBorder="0" applyAlignment="0" applyProtection="0"/>
    <xf numFmtId="0" fontId="115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14" borderId="0" applyNumberFormat="0" applyBorder="0" applyAlignment="0" applyProtection="0"/>
    <xf numFmtId="0" fontId="115" fillId="9" borderId="0" applyNumberFormat="0" applyBorder="0" applyAlignment="0" applyProtection="0"/>
    <xf numFmtId="0" fontId="115" fillId="15" borderId="0" applyNumberFormat="0" applyBorder="0" applyAlignment="0" applyProtection="0"/>
    <xf numFmtId="0" fontId="115" fillId="10" borderId="0" applyNumberFormat="0" applyBorder="0" applyAlignment="0" applyProtection="0"/>
    <xf numFmtId="0" fontId="115" fillId="16" borderId="0" applyNumberFormat="0" applyBorder="0" applyAlignment="0" applyProtection="0"/>
    <xf numFmtId="0" fontId="115" fillId="11" borderId="0" applyNumberFormat="0" applyBorder="0" applyAlignment="0" applyProtection="0"/>
    <xf numFmtId="0" fontId="115" fillId="17" borderId="0" applyNumberFormat="0" applyBorder="0" applyAlignment="0" applyProtection="0"/>
    <xf numFmtId="0" fontId="114" fillId="36" borderId="22" applyNumberFormat="0" applyFont="0" applyAlignment="0" applyProtection="0"/>
    <xf numFmtId="0" fontId="114" fillId="6" borderId="0" applyNumberFormat="0" applyBorder="0" applyAlignment="0" applyProtection="0"/>
    <xf numFmtId="0" fontId="114" fillId="12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8" borderId="0" applyNumberFormat="0" applyBorder="0" applyAlignment="0" applyProtection="0"/>
    <xf numFmtId="0" fontId="114" fillId="14" borderId="0" applyNumberFormat="0" applyBorder="0" applyAlignment="0" applyProtection="0"/>
    <xf numFmtId="0" fontId="114" fillId="9" borderId="0" applyNumberFormat="0" applyBorder="0" applyAlignment="0" applyProtection="0"/>
    <xf numFmtId="0" fontId="114" fillId="15" borderId="0" applyNumberFormat="0" applyBorder="0" applyAlignment="0" applyProtection="0"/>
    <xf numFmtId="0" fontId="114" fillId="10" borderId="0" applyNumberFormat="0" applyBorder="0" applyAlignment="0" applyProtection="0"/>
    <xf numFmtId="0" fontId="114" fillId="16" borderId="0" applyNumberFormat="0" applyBorder="0" applyAlignment="0" applyProtection="0"/>
    <xf numFmtId="0" fontId="114" fillId="11" borderId="0" applyNumberFormat="0" applyBorder="0" applyAlignment="0" applyProtection="0"/>
    <xf numFmtId="0" fontId="114" fillId="17" borderId="0" applyNumberFormat="0" applyBorder="0" applyAlignment="0" applyProtection="0"/>
    <xf numFmtId="0" fontId="113" fillId="36" borderId="22" applyNumberFormat="0" applyFont="0" applyAlignment="0" applyProtection="0"/>
    <xf numFmtId="0" fontId="113" fillId="6" borderId="0" applyNumberFormat="0" applyBorder="0" applyAlignment="0" applyProtection="0"/>
    <xf numFmtId="0" fontId="113" fillId="12" borderId="0" applyNumberFormat="0" applyBorder="0" applyAlignment="0" applyProtection="0"/>
    <xf numFmtId="0" fontId="113" fillId="7" borderId="0" applyNumberFormat="0" applyBorder="0" applyAlignment="0" applyProtection="0"/>
    <xf numFmtId="0" fontId="113" fillId="13" borderId="0" applyNumberFormat="0" applyBorder="0" applyAlignment="0" applyProtection="0"/>
    <xf numFmtId="0" fontId="113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9" borderId="0" applyNumberFormat="0" applyBorder="0" applyAlignment="0" applyProtection="0"/>
    <xf numFmtId="0" fontId="113" fillId="15" borderId="0" applyNumberFormat="0" applyBorder="0" applyAlignment="0" applyProtection="0"/>
    <xf numFmtId="0" fontId="113" fillId="10" borderId="0" applyNumberFormat="0" applyBorder="0" applyAlignment="0" applyProtection="0"/>
    <xf numFmtId="0" fontId="113" fillId="16" borderId="0" applyNumberFormat="0" applyBorder="0" applyAlignment="0" applyProtection="0"/>
    <xf numFmtId="0" fontId="113" fillId="11" borderId="0" applyNumberFormat="0" applyBorder="0" applyAlignment="0" applyProtection="0"/>
    <xf numFmtId="0" fontId="113" fillId="17" borderId="0" applyNumberFormat="0" applyBorder="0" applyAlignment="0" applyProtection="0"/>
    <xf numFmtId="0" fontId="112" fillId="36" borderId="22" applyNumberFormat="0" applyFont="0" applyAlignment="0" applyProtection="0"/>
    <xf numFmtId="0" fontId="112" fillId="6" borderId="0" applyNumberFormat="0" applyBorder="0" applyAlignment="0" applyProtection="0"/>
    <xf numFmtId="0" fontId="112" fillId="12" borderId="0" applyNumberFormat="0" applyBorder="0" applyAlignment="0" applyProtection="0"/>
    <xf numFmtId="0" fontId="112" fillId="7" borderId="0" applyNumberFormat="0" applyBorder="0" applyAlignment="0" applyProtection="0"/>
    <xf numFmtId="0" fontId="112" fillId="13" borderId="0" applyNumberFormat="0" applyBorder="0" applyAlignment="0" applyProtection="0"/>
    <xf numFmtId="0" fontId="112" fillId="8" borderId="0" applyNumberFormat="0" applyBorder="0" applyAlignment="0" applyProtection="0"/>
    <xf numFmtId="0" fontId="112" fillId="14" borderId="0" applyNumberFormat="0" applyBorder="0" applyAlignment="0" applyProtection="0"/>
    <xf numFmtId="0" fontId="112" fillId="9" borderId="0" applyNumberFormat="0" applyBorder="0" applyAlignment="0" applyProtection="0"/>
    <xf numFmtId="0" fontId="112" fillId="15" borderId="0" applyNumberFormat="0" applyBorder="0" applyAlignment="0" applyProtection="0"/>
    <xf numFmtId="0" fontId="112" fillId="10" borderId="0" applyNumberFormat="0" applyBorder="0" applyAlignment="0" applyProtection="0"/>
    <xf numFmtId="0" fontId="112" fillId="16" borderId="0" applyNumberFormat="0" applyBorder="0" applyAlignment="0" applyProtection="0"/>
    <xf numFmtId="0" fontId="112" fillId="11" borderId="0" applyNumberFormat="0" applyBorder="0" applyAlignment="0" applyProtection="0"/>
    <xf numFmtId="0" fontId="112" fillId="17" borderId="0" applyNumberFormat="0" applyBorder="0" applyAlignment="0" applyProtection="0"/>
    <xf numFmtId="0" fontId="111" fillId="36" borderId="22" applyNumberFormat="0" applyFont="0" applyAlignment="0" applyProtection="0"/>
    <xf numFmtId="0" fontId="111" fillId="6" borderId="0" applyNumberFormat="0" applyBorder="0" applyAlignment="0" applyProtection="0"/>
    <xf numFmtId="0" fontId="111" fillId="12" borderId="0" applyNumberFormat="0" applyBorder="0" applyAlignment="0" applyProtection="0"/>
    <xf numFmtId="0" fontId="111" fillId="7" borderId="0" applyNumberFormat="0" applyBorder="0" applyAlignment="0" applyProtection="0"/>
    <xf numFmtId="0" fontId="111" fillId="13" borderId="0" applyNumberFormat="0" applyBorder="0" applyAlignment="0" applyProtection="0"/>
    <xf numFmtId="0" fontId="111" fillId="8" borderId="0" applyNumberFormat="0" applyBorder="0" applyAlignment="0" applyProtection="0"/>
    <xf numFmtId="0" fontId="111" fillId="14" borderId="0" applyNumberFormat="0" applyBorder="0" applyAlignment="0" applyProtection="0"/>
    <xf numFmtId="0" fontId="111" fillId="9" borderId="0" applyNumberFormat="0" applyBorder="0" applyAlignment="0" applyProtection="0"/>
    <xf numFmtId="0" fontId="111" fillId="15" borderId="0" applyNumberFormat="0" applyBorder="0" applyAlignment="0" applyProtection="0"/>
    <xf numFmtId="0" fontId="111" fillId="10" borderId="0" applyNumberFormat="0" applyBorder="0" applyAlignment="0" applyProtection="0"/>
    <xf numFmtId="0" fontId="111" fillId="16" borderId="0" applyNumberFormat="0" applyBorder="0" applyAlignment="0" applyProtection="0"/>
    <xf numFmtId="0" fontId="111" fillId="11" borderId="0" applyNumberFormat="0" applyBorder="0" applyAlignment="0" applyProtection="0"/>
    <xf numFmtId="0" fontId="111" fillId="17" borderId="0" applyNumberFormat="0" applyBorder="0" applyAlignment="0" applyProtection="0"/>
    <xf numFmtId="0" fontId="110" fillId="36" borderId="22" applyNumberFormat="0" applyFont="0" applyAlignment="0" applyProtection="0"/>
    <xf numFmtId="0" fontId="110" fillId="6" borderId="0" applyNumberFormat="0" applyBorder="0" applyAlignment="0" applyProtection="0"/>
    <xf numFmtId="0" fontId="110" fillId="12" borderId="0" applyNumberFormat="0" applyBorder="0" applyAlignment="0" applyProtection="0"/>
    <xf numFmtId="0" fontId="110" fillId="7" borderId="0" applyNumberFormat="0" applyBorder="0" applyAlignment="0" applyProtection="0"/>
    <xf numFmtId="0" fontId="110" fillId="13" borderId="0" applyNumberFormat="0" applyBorder="0" applyAlignment="0" applyProtection="0"/>
    <xf numFmtId="0" fontId="110" fillId="8" borderId="0" applyNumberFormat="0" applyBorder="0" applyAlignment="0" applyProtection="0"/>
    <xf numFmtId="0" fontId="110" fillId="14" borderId="0" applyNumberFormat="0" applyBorder="0" applyAlignment="0" applyProtection="0"/>
    <xf numFmtId="0" fontId="110" fillId="9" borderId="0" applyNumberFormat="0" applyBorder="0" applyAlignment="0" applyProtection="0"/>
    <xf numFmtId="0" fontId="110" fillId="15" borderId="0" applyNumberFormat="0" applyBorder="0" applyAlignment="0" applyProtection="0"/>
    <xf numFmtId="0" fontId="110" fillId="10" borderId="0" applyNumberFormat="0" applyBorder="0" applyAlignment="0" applyProtection="0"/>
    <xf numFmtId="0" fontId="110" fillId="16" borderId="0" applyNumberFormat="0" applyBorder="0" applyAlignment="0" applyProtection="0"/>
    <xf numFmtId="0" fontId="110" fillId="11" borderId="0" applyNumberFormat="0" applyBorder="0" applyAlignment="0" applyProtection="0"/>
    <xf numFmtId="0" fontId="110" fillId="17" borderId="0" applyNumberFormat="0" applyBorder="0" applyAlignment="0" applyProtection="0"/>
    <xf numFmtId="0" fontId="109" fillId="36" borderId="22" applyNumberFormat="0" applyFont="0" applyAlignment="0" applyProtection="0"/>
    <xf numFmtId="0" fontId="109" fillId="6" borderId="0" applyNumberFormat="0" applyBorder="0" applyAlignment="0" applyProtection="0"/>
    <xf numFmtId="0" fontId="109" fillId="12" borderId="0" applyNumberFormat="0" applyBorder="0" applyAlignment="0" applyProtection="0"/>
    <xf numFmtId="0" fontId="109" fillId="7" borderId="0" applyNumberFormat="0" applyBorder="0" applyAlignment="0" applyProtection="0"/>
    <xf numFmtId="0" fontId="109" fillId="13" borderId="0" applyNumberFormat="0" applyBorder="0" applyAlignment="0" applyProtection="0"/>
    <xf numFmtId="0" fontId="109" fillId="8" borderId="0" applyNumberFormat="0" applyBorder="0" applyAlignment="0" applyProtection="0"/>
    <xf numFmtId="0" fontId="109" fillId="14" borderId="0" applyNumberFormat="0" applyBorder="0" applyAlignment="0" applyProtection="0"/>
    <xf numFmtId="0" fontId="109" fillId="9" borderId="0" applyNumberFormat="0" applyBorder="0" applyAlignment="0" applyProtection="0"/>
    <xf numFmtId="0" fontId="109" fillId="15" borderId="0" applyNumberFormat="0" applyBorder="0" applyAlignment="0" applyProtection="0"/>
    <xf numFmtId="0" fontId="109" fillId="10" borderId="0" applyNumberFormat="0" applyBorder="0" applyAlignment="0" applyProtection="0"/>
    <xf numFmtId="0" fontId="109" fillId="16" borderId="0" applyNumberFormat="0" applyBorder="0" applyAlignment="0" applyProtection="0"/>
    <xf numFmtId="0" fontId="109" fillId="11" borderId="0" applyNumberFormat="0" applyBorder="0" applyAlignment="0" applyProtection="0"/>
    <xf numFmtId="0" fontId="109" fillId="17" borderId="0" applyNumberFormat="0" applyBorder="0" applyAlignment="0" applyProtection="0"/>
    <xf numFmtId="0" fontId="108" fillId="36" borderId="22" applyNumberFormat="0" applyFont="0" applyAlignment="0" applyProtection="0"/>
    <xf numFmtId="0" fontId="108" fillId="6" borderId="0" applyNumberFormat="0" applyBorder="0" applyAlignment="0" applyProtection="0"/>
    <xf numFmtId="0" fontId="108" fillId="12" borderId="0" applyNumberFormat="0" applyBorder="0" applyAlignment="0" applyProtection="0"/>
    <xf numFmtId="0" fontId="108" fillId="7" borderId="0" applyNumberFormat="0" applyBorder="0" applyAlignment="0" applyProtection="0"/>
    <xf numFmtId="0" fontId="108" fillId="13" borderId="0" applyNumberFormat="0" applyBorder="0" applyAlignment="0" applyProtection="0"/>
    <xf numFmtId="0" fontId="108" fillId="8" borderId="0" applyNumberFormat="0" applyBorder="0" applyAlignment="0" applyProtection="0"/>
    <xf numFmtId="0" fontId="108" fillId="14" borderId="0" applyNumberFormat="0" applyBorder="0" applyAlignment="0" applyProtection="0"/>
    <xf numFmtId="0" fontId="108" fillId="9" borderId="0" applyNumberFormat="0" applyBorder="0" applyAlignment="0" applyProtection="0"/>
    <xf numFmtId="0" fontId="108" fillId="15" borderId="0" applyNumberFormat="0" applyBorder="0" applyAlignment="0" applyProtection="0"/>
    <xf numFmtId="0" fontId="108" fillId="10" borderId="0" applyNumberFormat="0" applyBorder="0" applyAlignment="0" applyProtection="0"/>
    <xf numFmtId="0" fontId="108" fillId="16" borderId="0" applyNumberFormat="0" applyBorder="0" applyAlignment="0" applyProtection="0"/>
    <xf numFmtId="0" fontId="108" fillId="11" borderId="0" applyNumberFormat="0" applyBorder="0" applyAlignment="0" applyProtection="0"/>
    <xf numFmtId="0" fontId="108" fillId="17" borderId="0" applyNumberFormat="0" applyBorder="0" applyAlignment="0" applyProtection="0"/>
    <xf numFmtId="0" fontId="107" fillId="36" borderId="22" applyNumberFormat="0" applyFont="0" applyAlignment="0" applyProtection="0"/>
    <xf numFmtId="0" fontId="107" fillId="6" borderId="0" applyNumberFormat="0" applyBorder="0" applyAlignment="0" applyProtection="0"/>
    <xf numFmtId="0" fontId="107" fillId="12" borderId="0" applyNumberFormat="0" applyBorder="0" applyAlignment="0" applyProtection="0"/>
    <xf numFmtId="0" fontId="107" fillId="7" borderId="0" applyNumberFormat="0" applyBorder="0" applyAlignment="0" applyProtection="0"/>
    <xf numFmtId="0" fontId="107" fillId="13" borderId="0" applyNumberFormat="0" applyBorder="0" applyAlignment="0" applyProtection="0"/>
    <xf numFmtId="0" fontId="107" fillId="8" borderId="0" applyNumberFormat="0" applyBorder="0" applyAlignment="0" applyProtection="0"/>
    <xf numFmtId="0" fontId="107" fillId="14" borderId="0" applyNumberFormat="0" applyBorder="0" applyAlignment="0" applyProtection="0"/>
    <xf numFmtId="0" fontId="107" fillId="9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1" borderId="0" applyNumberFormat="0" applyBorder="0" applyAlignment="0" applyProtection="0"/>
    <xf numFmtId="0" fontId="107" fillId="17" borderId="0" applyNumberFormat="0" applyBorder="0" applyAlignment="0" applyProtection="0"/>
    <xf numFmtId="0" fontId="106" fillId="36" borderId="22" applyNumberFormat="0" applyFont="0" applyAlignment="0" applyProtection="0"/>
    <xf numFmtId="0" fontId="106" fillId="6" borderId="0" applyNumberFormat="0" applyBorder="0" applyAlignment="0" applyProtection="0"/>
    <xf numFmtId="0" fontId="106" fillId="12" borderId="0" applyNumberFormat="0" applyBorder="0" applyAlignment="0" applyProtection="0"/>
    <xf numFmtId="0" fontId="106" fillId="7" borderId="0" applyNumberFormat="0" applyBorder="0" applyAlignment="0" applyProtection="0"/>
    <xf numFmtId="0" fontId="106" fillId="13" borderId="0" applyNumberFormat="0" applyBorder="0" applyAlignment="0" applyProtection="0"/>
    <xf numFmtId="0" fontId="106" fillId="8" borderId="0" applyNumberFormat="0" applyBorder="0" applyAlignment="0" applyProtection="0"/>
    <xf numFmtId="0" fontId="106" fillId="14" borderId="0" applyNumberFormat="0" applyBorder="0" applyAlignment="0" applyProtection="0"/>
    <xf numFmtId="0" fontId="106" fillId="9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1" borderId="0" applyNumberFormat="0" applyBorder="0" applyAlignment="0" applyProtection="0"/>
    <xf numFmtId="0" fontId="106" fillId="17" borderId="0" applyNumberFormat="0" applyBorder="0" applyAlignment="0" applyProtection="0"/>
    <xf numFmtId="0" fontId="105" fillId="36" borderId="22" applyNumberFormat="0" applyFont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7" borderId="0" applyNumberFormat="0" applyBorder="0" applyAlignment="0" applyProtection="0"/>
    <xf numFmtId="0" fontId="105" fillId="13" borderId="0" applyNumberFormat="0" applyBorder="0" applyAlignment="0" applyProtection="0"/>
    <xf numFmtId="0" fontId="105" fillId="8" borderId="0" applyNumberFormat="0" applyBorder="0" applyAlignment="0" applyProtection="0"/>
    <xf numFmtId="0" fontId="105" fillId="14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1" borderId="0" applyNumberFormat="0" applyBorder="0" applyAlignment="0" applyProtection="0"/>
    <xf numFmtId="0" fontId="105" fillId="17" borderId="0" applyNumberFormat="0" applyBorder="0" applyAlignment="0" applyProtection="0"/>
    <xf numFmtId="0" fontId="104" fillId="36" borderId="22" applyNumberFormat="0" applyFont="0" applyAlignment="0" applyProtection="0"/>
    <xf numFmtId="0" fontId="104" fillId="6" borderId="0" applyNumberFormat="0" applyBorder="0" applyAlignment="0" applyProtection="0"/>
    <xf numFmtId="0" fontId="104" fillId="12" borderId="0" applyNumberFormat="0" applyBorder="0" applyAlignment="0" applyProtection="0"/>
    <xf numFmtId="0" fontId="104" fillId="7" borderId="0" applyNumberFormat="0" applyBorder="0" applyAlignment="0" applyProtection="0"/>
    <xf numFmtId="0" fontId="104" fillId="13" borderId="0" applyNumberFormat="0" applyBorder="0" applyAlignment="0" applyProtection="0"/>
    <xf numFmtId="0" fontId="104" fillId="8" borderId="0" applyNumberFormat="0" applyBorder="0" applyAlignment="0" applyProtection="0"/>
    <xf numFmtId="0" fontId="104" fillId="14" borderId="0" applyNumberFormat="0" applyBorder="0" applyAlignment="0" applyProtection="0"/>
    <xf numFmtId="0" fontId="104" fillId="9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1" borderId="0" applyNumberFormat="0" applyBorder="0" applyAlignment="0" applyProtection="0"/>
    <xf numFmtId="0" fontId="104" fillId="17" borderId="0" applyNumberFormat="0" applyBorder="0" applyAlignment="0" applyProtection="0"/>
    <xf numFmtId="0" fontId="103" fillId="36" borderId="22" applyNumberFormat="0" applyFont="0" applyAlignment="0" applyProtection="0"/>
    <xf numFmtId="0" fontId="103" fillId="6" borderId="0" applyNumberFormat="0" applyBorder="0" applyAlignment="0" applyProtection="0"/>
    <xf numFmtId="0" fontId="103" fillId="12" borderId="0" applyNumberFormat="0" applyBorder="0" applyAlignment="0" applyProtection="0"/>
    <xf numFmtId="0" fontId="103" fillId="7" borderId="0" applyNumberFormat="0" applyBorder="0" applyAlignment="0" applyProtection="0"/>
    <xf numFmtId="0" fontId="103" fillId="13" borderId="0" applyNumberFormat="0" applyBorder="0" applyAlignment="0" applyProtection="0"/>
    <xf numFmtId="0" fontId="103" fillId="8" borderId="0" applyNumberFormat="0" applyBorder="0" applyAlignment="0" applyProtection="0"/>
    <xf numFmtId="0" fontId="103" fillId="14" borderId="0" applyNumberFormat="0" applyBorder="0" applyAlignment="0" applyProtection="0"/>
    <xf numFmtId="0" fontId="103" fillId="9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1" borderId="0" applyNumberFormat="0" applyBorder="0" applyAlignment="0" applyProtection="0"/>
    <xf numFmtId="0" fontId="103" fillId="17" borderId="0" applyNumberFormat="0" applyBorder="0" applyAlignment="0" applyProtection="0"/>
    <xf numFmtId="0" fontId="102" fillId="36" borderId="22" applyNumberFormat="0" applyFont="0" applyAlignment="0" applyProtection="0"/>
    <xf numFmtId="0" fontId="102" fillId="6" borderId="0" applyNumberFormat="0" applyBorder="0" applyAlignment="0" applyProtection="0"/>
    <xf numFmtId="0" fontId="102" fillId="12" borderId="0" applyNumberFormat="0" applyBorder="0" applyAlignment="0" applyProtection="0"/>
    <xf numFmtId="0" fontId="102" fillId="7" borderId="0" applyNumberFormat="0" applyBorder="0" applyAlignment="0" applyProtection="0"/>
    <xf numFmtId="0" fontId="102" fillId="13" borderId="0" applyNumberFormat="0" applyBorder="0" applyAlignment="0" applyProtection="0"/>
    <xf numFmtId="0" fontId="102" fillId="8" borderId="0" applyNumberFormat="0" applyBorder="0" applyAlignment="0" applyProtection="0"/>
    <xf numFmtId="0" fontId="102" fillId="14" borderId="0" applyNumberFormat="0" applyBorder="0" applyAlignment="0" applyProtection="0"/>
    <xf numFmtId="0" fontId="102" fillId="9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1" borderId="0" applyNumberFormat="0" applyBorder="0" applyAlignment="0" applyProtection="0"/>
    <xf numFmtId="0" fontId="102" fillId="17" borderId="0" applyNumberFormat="0" applyBorder="0" applyAlignment="0" applyProtection="0"/>
    <xf numFmtId="0" fontId="101" fillId="36" borderId="22" applyNumberFormat="0" applyFont="0" applyAlignment="0" applyProtection="0"/>
    <xf numFmtId="0" fontId="101" fillId="6" borderId="0" applyNumberFormat="0" applyBorder="0" applyAlignment="0" applyProtection="0"/>
    <xf numFmtId="0" fontId="101" fillId="12" borderId="0" applyNumberFormat="0" applyBorder="0" applyAlignment="0" applyProtection="0"/>
    <xf numFmtId="0" fontId="101" fillId="7" borderId="0" applyNumberFormat="0" applyBorder="0" applyAlignment="0" applyProtection="0"/>
    <xf numFmtId="0" fontId="101" fillId="13" borderId="0" applyNumberFormat="0" applyBorder="0" applyAlignment="0" applyProtection="0"/>
    <xf numFmtId="0" fontId="101" fillId="8" borderId="0" applyNumberFormat="0" applyBorder="0" applyAlignment="0" applyProtection="0"/>
    <xf numFmtId="0" fontId="101" fillId="14" borderId="0" applyNumberFormat="0" applyBorder="0" applyAlignment="0" applyProtection="0"/>
    <xf numFmtId="0" fontId="101" fillId="9" borderId="0" applyNumberFormat="0" applyBorder="0" applyAlignment="0" applyProtection="0"/>
    <xf numFmtId="0" fontId="101" fillId="15" borderId="0" applyNumberFormat="0" applyBorder="0" applyAlignment="0" applyProtection="0"/>
    <xf numFmtId="0" fontId="101" fillId="10" borderId="0" applyNumberFormat="0" applyBorder="0" applyAlignment="0" applyProtection="0"/>
    <xf numFmtId="0" fontId="101" fillId="16" borderId="0" applyNumberFormat="0" applyBorder="0" applyAlignment="0" applyProtection="0"/>
    <xf numFmtId="0" fontId="101" fillId="11" borderId="0" applyNumberFormat="0" applyBorder="0" applyAlignment="0" applyProtection="0"/>
    <xf numFmtId="0" fontId="101" fillId="17" borderId="0" applyNumberFormat="0" applyBorder="0" applyAlignment="0" applyProtection="0"/>
    <xf numFmtId="0" fontId="100" fillId="36" borderId="22" applyNumberFormat="0" applyFont="0" applyAlignment="0" applyProtection="0"/>
    <xf numFmtId="0" fontId="100" fillId="6" borderId="0" applyNumberFormat="0" applyBorder="0" applyAlignment="0" applyProtection="0"/>
    <xf numFmtId="0" fontId="100" fillId="12" borderId="0" applyNumberFormat="0" applyBorder="0" applyAlignment="0" applyProtection="0"/>
    <xf numFmtId="0" fontId="100" fillId="7" borderId="0" applyNumberFormat="0" applyBorder="0" applyAlignment="0" applyProtection="0"/>
    <xf numFmtId="0" fontId="100" fillId="13" borderId="0" applyNumberFormat="0" applyBorder="0" applyAlignment="0" applyProtection="0"/>
    <xf numFmtId="0" fontId="100" fillId="8" borderId="0" applyNumberFormat="0" applyBorder="0" applyAlignment="0" applyProtection="0"/>
    <xf numFmtId="0" fontId="100" fillId="14" borderId="0" applyNumberFormat="0" applyBorder="0" applyAlignment="0" applyProtection="0"/>
    <xf numFmtId="0" fontId="100" fillId="9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1" borderId="0" applyNumberFormat="0" applyBorder="0" applyAlignment="0" applyProtection="0"/>
    <xf numFmtId="0" fontId="100" fillId="17" borderId="0" applyNumberFormat="0" applyBorder="0" applyAlignment="0" applyProtection="0"/>
    <xf numFmtId="0" fontId="99" fillId="36" borderId="22" applyNumberFormat="0" applyFont="0" applyAlignment="0" applyProtection="0"/>
    <xf numFmtId="0" fontId="99" fillId="6" borderId="0" applyNumberFormat="0" applyBorder="0" applyAlignment="0" applyProtection="0"/>
    <xf numFmtId="0" fontId="99" fillId="12" borderId="0" applyNumberFormat="0" applyBorder="0" applyAlignment="0" applyProtection="0"/>
    <xf numFmtId="0" fontId="99" fillId="7" borderId="0" applyNumberFormat="0" applyBorder="0" applyAlignment="0" applyProtection="0"/>
    <xf numFmtId="0" fontId="99" fillId="13" borderId="0" applyNumberFormat="0" applyBorder="0" applyAlignment="0" applyProtection="0"/>
    <xf numFmtId="0" fontId="99" fillId="8" borderId="0" applyNumberFormat="0" applyBorder="0" applyAlignment="0" applyProtection="0"/>
    <xf numFmtId="0" fontId="99" fillId="14" borderId="0" applyNumberFormat="0" applyBorder="0" applyAlignment="0" applyProtection="0"/>
    <xf numFmtId="0" fontId="99" fillId="9" borderId="0" applyNumberFormat="0" applyBorder="0" applyAlignment="0" applyProtection="0"/>
    <xf numFmtId="0" fontId="99" fillId="15" borderId="0" applyNumberFormat="0" applyBorder="0" applyAlignment="0" applyProtection="0"/>
    <xf numFmtId="0" fontId="99" fillId="10" borderId="0" applyNumberFormat="0" applyBorder="0" applyAlignment="0" applyProtection="0"/>
    <xf numFmtId="0" fontId="99" fillId="16" borderId="0" applyNumberFormat="0" applyBorder="0" applyAlignment="0" applyProtection="0"/>
    <xf numFmtId="0" fontId="99" fillId="11" borderId="0" applyNumberFormat="0" applyBorder="0" applyAlignment="0" applyProtection="0"/>
    <xf numFmtId="0" fontId="99" fillId="17" borderId="0" applyNumberFormat="0" applyBorder="0" applyAlignment="0" applyProtection="0"/>
    <xf numFmtId="0" fontId="98" fillId="36" borderId="22" applyNumberFormat="0" applyFont="0" applyAlignment="0" applyProtection="0"/>
    <xf numFmtId="0" fontId="98" fillId="6" borderId="0" applyNumberFormat="0" applyBorder="0" applyAlignment="0" applyProtection="0"/>
    <xf numFmtId="0" fontId="98" fillId="12" borderId="0" applyNumberFormat="0" applyBorder="0" applyAlignment="0" applyProtection="0"/>
    <xf numFmtId="0" fontId="98" fillId="7" borderId="0" applyNumberFormat="0" applyBorder="0" applyAlignment="0" applyProtection="0"/>
    <xf numFmtId="0" fontId="98" fillId="13" borderId="0" applyNumberFormat="0" applyBorder="0" applyAlignment="0" applyProtection="0"/>
    <xf numFmtId="0" fontId="98" fillId="8" borderId="0" applyNumberFormat="0" applyBorder="0" applyAlignment="0" applyProtection="0"/>
    <xf numFmtId="0" fontId="98" fillId="14" borderId="0" applyNumberFormat="0" applyBorder="0" applyAlignment="0" applyProtection="0"/>
    <xf numFmtId="0" fontId="98" fillId="9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7" fillId="36" borderId="22" applyNumberFormat="0" applyFont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7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4" borderId="0" applyNumberFormat="0" applyBorder="0" applyAlignment="0" applyProtection="0"/>
    <xf numFmtId="0" fontId="97" fillId="9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1" borderId="0" applyNumberFormat="0" applyBorder="0" applyAlignment="0" applyProtection="0"/>
    <xf numFmtId="0" fontId="97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6" fillId="36" borderId="22" applyNumberFormat="0" applyFont="0" applyAlignment="0" applyProtection="0"/>
    <xf numFmtId="0" fontId="96" fillId="6" borderId="0" applyNumberFormat="0" applyBorder="0" applyAlignment="0" applyProtection="0"/>
    <xf numFmtId="0" fontId="96" fillId="12" borderId="0" applyNumberFormat="0" applyBorder="0" applyAlignment="0" applyProtection="0"/>
    <xf numFmtId="0" fontId="96" fillId="7" borderId="0" applyNumberFormat="0" applyBorder="0" applyAlignment="0" applyProtection="0"/>
    <xf numFmtId="0" fontId="96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14" borderId="0" applyNumberFormat="0" applyBorder="0" applyAlignment="0" applyProtection="0"/>
    <xf numFmtId="0" fontId="96" fillId="9" borderId="0" applyNumberFormat="0" applyBorder="0" applyAlignment="0" applyProtection="0"/>
    <xf numFmtId="0" fontId="96" fillId="15" borderId="0" applyNumberFormat="0" applyBorder="0" applyAlignment="0" applyProtection="0"/>
    <xf numFmtId="0" fontId="96" fillId="10" borderId="0" applyNumberFormat="0" applyBorder="0" applyAlignment="0" applyProtection="0"/>
    <xf numFmtId="0" fontId="96" fillId="16" borderId="0" applyNumberFormat="0" applyBorder="0" applyAlignment="0" applyProtection="0"/>
    <xf numFmtId="0" fontId="96" fillId="11" borderId="0" applyNumberFormat="0" applyBorder="0" applyAlignment="0" applyProtection="0"/>
    <xf numFmtId="0" fontId="96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5" fillId="36" borderId="22" applyNumberFormat="0" applyFont="0" applyAlignment="0" applyProtection="0"/>
    <xf numFmtId="0" fontId="95" fillId="6" borderId="0" applyNumberFormat="0" applyBorder="0" applyAlignment="0" applyProtection="0"/>
    <xf numFmtId="0" fontId="95" fillId="12" borderId="0" applyNumberFormat="0" applyBorder="0" applyAlignment="0" applyProtection="0"/>
    <xf numFmtId="0" fontId="95" fillId="7" borderId="0" applyNumberFormat="0" applyBorder="0" applyAlignment="0" applyProtection="0"/>
    <xf numFmtId="0" fontId="95" fillId="13" borderId="0" applyNumberFormat="0" applyBorder="0" applyAlignment="0" applyProtection="0"/>
    <xf numFmtId="0" fontId="95" fillId="8" borderId="0" applyNumberFormat="0" applyBorder="0" applyAlignment="0" applyProtection="0"/>
    <xf numFmtId="0" fontId="95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15" borderId="0" applyNumberFormat="0" applyBorder="0" applyAlignment="0" applyProtection="0"/>
    <xf numFmtId="0" fontId="95" fillId="10" borderId="0" applyNumberFormat="0" applyBorder="0" applyAlignment="0" applyProtection="0"/>
    <xf numFmtId="0" fontId="95" fillId="16" borderId="0" applyNumberFormat="0" applyBorder="0" applyAlignment="0" applyProtection="0"/>
    <xf numFmtId="0" fontId="95" fillId="11" borderId="0" applyNumberFormat="0" applyBorder="0" applyAlignment="0" applyProtection="0"/>
    <xf numFmtId="0" fontId="95" fillId="17" borderId="0" applyNumberFormat="0" applyBorder="0" applyAlignment="0" applyProtection="0"/>
    <xf numFmtId="0" fontId="94" fillId="36" borderId="22" applyNumberFormat="0" applyFont="0" applyAlignment="0" applyProtection="0"/>
    <xf numFmtId="0" fontId="94" fillId="6" borderId="0" applyNumberFormat="0" applyBorder="0" applyAlignment="0" applyProtection="0"/>
    <xf numFmtId="0" fontId="94" fillId="12" borderId="0" applyNumberFormat="0" applyBorder="0" applyAlignment="0" applyProtection="0"/>
    <xf numFmtId="0" fontId="94" fillId="7" borderId="0" applyNumberFormat="0" applyBorder="0" applyAlignment="0" applyProtection="0"/>
    <xf numFmtId="0" fontId="94" fillId="13" borderId="0" applyNumberFormat="0" applyBorder="0" applyAlignment="0" applyProtection="0"/>
    <xf numFmtId="0" fontId="94" fillId="8" borderId="0" applyNumberFormat="0" applyBorder="0" applyAlignment="0" applyProtection="0"/>
    <xf numFmtId="0" fontId="94" fillId="14" borderId="0" applyNumberFormat="0" applyBorder="0" applyAlignment="0" applyProtection="0"/>
    <xf numFmtId="0" fontId="94" fillId="9" borderId="0" applyNumberFormat="0" applyBorder="0" applyAlignment="0" applyProtection="0"/>
    <xf numFmtId="0" fontId="94" fillId="15" borderId="0" applyNumberFormat="0" applyBorder="0" applyAlignment="0" applyProtection="0"/>
    <xf numFmtId="0" fontId="94" fillId="10" borderId="0" applyNumberFormat="0" applyBorder="0" applyAlignment="0" applyProtection="0"/>
    <xf numFmtId="0" fontId="94" fillId="16" borderId="0" applyNumberFormat="0" applyBorder="0" applyAlignment="0" applyProtection="0"/>
    <xf numFmtId="0" fontId="94" fillId="11" borderId="0" applyNumberFormat="0" applyBorder="0" applyAlignment="0" applyProtection="0"/>
    <xf numFmtId="0" fontId="94" fillId="17" borderId="0" applyNumberFormat="0" applyBorder="0" applyAlignment="0" applyProtection="0"/>
    <xf numFmtId="0" fontId="93" fillId="36" borderId="22" applyNumberFormat="0" applyFont="0" applyAlignment="0" applyProtection="0"/>
    <xf numFmtId="0" fontId="93" fillId="6" borderId="0" applyNumberFormat="0" applyBorder="0" applyAlignment="0" applyProtection="0"/>
    <xf numFmtId="0" fontId="93" fillId="12" borderId="0" applyNumberFormat="0" applyBorder="0" applyAlignment="0" applyProtection="0"/>
    <xf numFmtId="0" fontId="93" fillId="7" borderId="0" applyNumberFormat="0" applyBorder="0" applyAlignment="0" applyProtection="0"/>
    <xf numFmtId="0" fontId="93" fillId="13" borderId="0" applyNumberFormat="0" applyBorder="0" applyAlignment="0" applyProtection="0"/>
    <xf numFmtId="0" fontId="93" fillId="8" borderId="0" applyNumberFormat="0" applyBorder="0" applyAlignment="0" applyProtection="0"/>
    <xf numFmtId="0" fontId="93" fillId="14" borderId="0" applyNumberFormat="0" applyBorder="0" applyAlignment="0" applyProtection="0"/>
    <xf numFmtId="0" fontId="93" fillId="9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1" borderId="0" applyNumberFormat="0" applyBorder="0" applyAlignment="0" applyProtection="0"/>
    <xf numFmtId="0" fontId="93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2" fillId="36" borderId="22" applyNumberFormat="0" applyFont="0" applyAlignment="0" applyProtection="0"/>
    <xf numFmtId="0" fontId="92" fillId="6" borderId="0" applyNumberFormat="0" applyBorder="0" applyAlignment="0" applyProtection="0"/>
    <xf numFmtId="0" fontId="92" fillId="12" borderId="0" applyNumberFormat="0" applyBorder="0" applyAlignment="0" applyProtection="0"/>
    <xf numFmtId="0" fontId="92" fillId="7" borderId="0" applyNumberFormat="0" applyBorder="0" applyAlignment="0" applyProtection="0"/>
    <xf numFmtId="0" fontId="92" fillId="13" borderId="0" applyNumberFormat="0" applyBorder="0" applyAlignment="0" applyProtection="0"/>
    <xf numFmtId="0" fontId="92" fillId="8" borderId="0" applyNumberFormat="0" applyBorder="0" applyAlignment="0" applyProtection="0"/>
    <xf numFmtId="0" fontId="92" fillId="14" borderId="0" applyNumberFormat="0" applyBorder="0" applyAlignment="0" applyProtection="0"/>
    <xf numFmtId="0" fontId="92" fillId="9" borderId="0" applyNumberFormat="0" applyBorder="0" applyAlignment="0" applyProtection="0"/>
    <xf numFmtId="0" fontId="92" fillId="15" borderId="0" applyNumberFormat="0" applyBorder="0" applyAlignment="0" applyProtection="0"/>
    <xf numFmtId="0" fontId="92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1" borderId="0" applyNumberFormat="0" applyBorder="0" applyAlignment="0" applyProtection="0"/>
    <xf numFmtId="0" fontId="92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1" fillId="36" borderId="22" applyNumberFormat="0" applyFont="0" applyAlignment="0" applyProtection="0"/>
    <xf numFmtId="0" fontId="91" fillId="6" borderId="0" applyNumberFormat="0" applyBorder="0" applyAlignment="0" applyProtection="0"/>
    <xf numFmtId="0" fontId="91" fillId="12" borderId="0" applyNumberFormat="0" applyBorder="0" applyAlignment="0" applyProtection="0"/>
    <xf numFmtId="0" fontId="91" fillId="7" borderId="0" applyNumberFormat="0" applyBorder="0" applyAlignment="0" applyProtection="0"/>
    <xf numFmtId="0" fontId="91" fillId="13" borderId="0" applyNumberFormat="0" applyBorder="0" applyAlignment="0" applyProtection="0"/>
    <xf numFmtId="0" fontId="91" fillId="8" borderId="0" applyNumberFormat="0" applyBorder="0" applyAlignment="0" applyProtection="0"/>
    <xf numFmtId="0" fontId="91" fillId="14" borderId="0" applyNumberFormat="0" applyBorder="0" applyAlignment="0" applyProtection="0"/>
    <xf numFmtId="0" fontId="91" fillId="9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1" borderId="0" applyNumberFormat="0" applyBorder="0" applyAlignment="0" applyProtection="0"/>
    <xf numFmtId="0" fontId="91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90" fillId="36" borderId="22" applyNumberFormat="0" applyFont="0" applyAlignment="0" applyProtection="0"/>
    <xf numFmtId="0" fontId="90" fillId="6" borderId="0" applyNumberFormat="0" applyBorder="0" applyAlignment="0" applyProtection="0"/>
    <xf numFmtId="0" fontId="90" fillId="12" borderId="0" applyNumberFormat="0" applyBorder="0" applyAlignment="0" applyProtection="0"/>
    <xf numFmtId="0" fontId="90" fillId="7" borderId="0" applyNumberFormat="0" applyBorder="0" applyAlignment="0" applyProtection="0"/>
    <xf numFmtId="0" fontId="90" fillId="13" borderId="0" applyNumberFormat="0" applyBorder="0" applyAlignment="0" applyProtection="0"/>
    <xf numFmtId="0" fontId="90" fillId="8" borderId="0" applyNumberFormat="0" applyBorder="0" applyAlignment="0" applyProtection="0"/>
    <xf numFmtId="0" fontId="90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1" borderId="0" applyNumberFormat="0" applyBorder="0" applyAlignment="0" applyProtection="0"/>
    <xf numFmtId="0" fontId="90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9" fillId="36" borderId="22" applyNumberFormat="0" applyFont="0" applyAlignment="0" applyProtection="0"/>
    <xf numFmtId="0" fontId="89" fillId="6" borderId="0" applyNumberFormat="0" applyBorder="0" applyAlignment="0" applyProtection="0"/>
    <xf numFmtId="0" fontId="89" fillId="12" borderId="0" applyNumberFormat="0" applyBorder="0" applyAlignment="0" applyProtection="0"/>
    <xf numFmtId="0" fontId="89" fillId="7" borderId="0" applyNumberFormat="0" applyBorder="0" applyAlignment="0" applyProtection="0"/>
    <xf numFmtId="0" fontId="89" fillId="13" borderId="0" applyNumberFormat="0" applyBorder="0" applyAlignment="0" applyProtection="0"/>
    <xf numFmtId="0" fontId="89" fillId="8" borderId="0" applyNumberFormat="0" applyBorder="0" applyAlignment="0" applyProtection="0"/>
    <xf numFmtId="0" fontId="89" fillId="14" borderId="0" applyNumberFormat="0" applyBorder="0" applyAlignment="0" applyProtection="0"/>
    <xf numFmtId="0" fontId="89" fillId="9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1" borderId="0" applyNumberFormat="0" applyBorder="0" applyAlignment="0" applyProtection="0"/>
    <xf numFmtId="0" fontId="89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8" fillId="36" borderId="22" applyNumberFormat="0" applyFont="0" applyAlignment="0" applyProtection="0"/>
    <xf numFmtId="0" fontId="88" fillId="6" borderId="0" applyNumberFormat="0" applyBorder="0" applyAlignment="0" applyProtection="0"/>
    <xf numFmtId="0" fontId="88" fillId="12" borderId="0" applyNumberFormat="0" applyBorder="0" applyAlignment="0" applyProtection="0"/>
    <xf numFmtId="0" fontId="88" fillId="7" borderId="0" applyNumberFormat="0" applyBorder="0" applyAlignment="0" applyProtection="0"/>
    <xf numFmtId="0" fontId="88" fillId="13" borderId="0" applyNumberFormat="0" applyBorder="0" applyAlignment="0" applyProtection="0"/>
    <xf numFmtId="0" fontId="88" fillId="8" borderId="0" applyNumberFormat="0" applyBorder="0" applyAlignment="0" applyProtection="0"/>
    <xf numFmtId="0" fontId="88" fillId="14" borderId="0" applyNumberFormat="0" applyBorder="0" applyAlignment="0" applyProtection="0"/>
    <xf numFmtId="0" fontId="88" fillId="9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1" borderId="0" applyNumberFormat="0" applyBorder="0" applyAlignment="0" applyProtection="0"/>
    <xf numFmtId="0" fontId="88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7" fillId="36" borderId="22" applyNumberFormat="0" applyFont="0" applyAlignment="0" applyProtection="0"/>
    <xf numFmtId="0" fontId="87" fillId="6" borderId="0" applyNumberFormat="0" applyBorder="0" applyAlignment="0" applyProtection="0"/>
    <xf numFmtId="0" fontId="87" fillId="12" borderId="0" applyNumberFormat="0" applyBorder="0" applyAlignment="0" applyProtection="0"/>
    <xf numFmtId="0" fontId="87" fillId="7" borderId="0" applyNumberFormat="0" applyBorder="0" applyAlignment="0" applyProtection="0"/>
    <xf numFmtId="0" fontId="87" fillId="13" borderId="0" applyNumberFormat="0" applyBorder="0" applyAlignment="0" applyProtection="0"/>
    <xf numFmtId="0" fontId="87" fillId="8" borderId="0" applyNumberFormat="0" applyBorder="0" applyAlignment="0" applyProtection="0"/>
    <xf numFmtId="0" fontId="87" fillId="14" borderId="0" applyNumberFormat="0" applyBorder="0" applyAlignment="0" applyProtection="0"/>
    <xf numFmtId="0" fontId="87" fillId="9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1" borderId="0" applyNumberFormat="0" applyBorder="0" applyAlignment="0" applyProtection="0"/>
    <xf numFmtId="0" fontId="87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6" fillId="36" borderId="22" applyNumberFormat="0" applyFont="0" applyAlignment="0" applyProtection="0"/>
    <xf numFmtId="0" fontId="86" fillId="6" borderId="0" applyNumberFormat="0" applyBorder="0" applyAlignment="0" applyProtection="0"/>
    <xf numFmtId="0" fontId="86" fillId="12" borderId="0" applyNumberFormat="0" applyBorder="0" applyAlignment="0" applyProtection="0"/>
    <xf numFmtId="0" fontId="86" fillId="7" borderId="0" applyNumberFormat="0" applyBorder="0" applyAlignment="0" applyProtection="0"/>
    <xf numFmtId="0" fontId="86" fillId="13" borderId="0" applyNumberFormat="0" applyBorder="0" applyAlignment="0" applyProtection="0"/>
    <xf numFmtId="0" fontId="86" fillId="8" borderId="0" applyNumberFormat="0" applyBorder="0" applyAlignment="0" applyProtection="0"/>
    <xf numFmtId="0" fontId="86" fillId="14" borderId="0" applyNumberFormat="0" applyBorder="0" applyAlignment="0" applyProtection="0"/>
    <xf numFmtId="0" fontId="86" fillId="9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1" borderId="0" applyNumberFormat="0" applyBorder="0" applyAlignment="0" applyProtection="0"/>
    <xf numFmtId="0" fontId="86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5" fillId="36" borderId="22" applyNumberFormat="0" applyFont="0" applyAlignment="0" applyProtection="0"/>
    <xf numFmtId="0" fontId="85" fillId="6" borderId="0" applyNumberFormat="0" applyBorder="0" applyAlignment="0" applyProtection="0"/>
    <xf numFmtId="0" fontId="85" fillId="12" borderId="0" applyNumberFormat="0" applyBorder="0" applyAlignment="0" applyProtection="0"/>
    <xf numFmtId="0" fontId="85" fillId="7" borderId="0" applyNumberFormat="0" applyBorder="0" applyAlignment="0" applyProtection="0"/>
    <xf numFmtId="0" fontId="85" fillId="13" borderId="0" applyNumberFormat="0" applyBorder="0" applyAlignment="0" applyProtection="0"/>
    <xf numFmtId="0" fontId="85" fillId="8" borderId="0" applyNumberFormat="0" applyBorder="0" applyAlignment="0" applyProtection="0"/>
    <xf numFmtId="0" fontId="85" fillId="14" borderId="0" applyNumberFormat="0" applyBorder="0" applyAlignment="0" applyProtection="0"/>
    <xf numFmtId="0" fontId="85" fillId="9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1" borderId="0" applyNumberFormat="0" applyBorder="0" applyAlignment="0" applyProtection="0"/>
    <xf numFmtId="0" fontId="85" fillId="17" borderId="0" applyNumberFormat="0" applyBorder="0" applyAlignment="0" applyProtection="0"/>
    <xf numFmtId="0" fontId="84" fillId="36" borderId="22" applyNumberFormat="0" applyFont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7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4" borderId="0" applyNumberFormat="0" applyBorder="0" applyAlignment="0" applyProtection="0"/>
    <xf numFmtId="0" fontId="84" fillId="9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1" borderId="0" applyNumberFormat="0" applyBorder="0" applyAlignment="0" applyProtection="0"/>
    <xf numFmtId="0" fontId="84" fillId="17" borderId="0" applyNumberFormat="0" applyBorder="0" applyAlignment="0" applyProtection="0"/>
    <xf numFmtId="0" fontId="83" fillId="36" borderId="22" applyNumberFormat="0" applyFont="0" applyAlignment="0" applyProtection="0"/>
    <xf numFmtId="0" fontId="83" fillId="6" borderId="0" applyNumberFormat="0" applyBorder="0" applyAlignment="0" applyProtection="0"/>
    <xf numFmtId="0" fontId="83" fillId="12" borderId="0" applyNumberFormat="0" applyBorder="0" applyAlignment="0" applyProtection="0"/>
    <xf numFmtId="0" fontId="83" fillId="7" borderId="0" applyNumberFormat="0" applyBorder="0" applyAlignment="0" applyProtection="0"/>
    <xf numFmtId="0" fontId="83" fillId="13" borderId="0" applyNumberFormat="0" applyBorder="0" applyAlignment="0" applyProtection="0"/>
    <xf numFmtId="0" fontId="83" fillId="8" borderId="0" applyNumberFormat="0" applyBorder="0" applyAlignment="0" applyProtection="0"/>
    <xf numFmtId="0" fontId="83" fillId="14" borderId="0" applyNumberFormat="0" applyBorder="0" applyAlignment="0" applyProtection="0"/>
    <xf numFmtId="0" fontId="83" fillId="9" borderId="0" applyNumberFormat="0" applyBorder="0" applyAlignment="0" applyProtection="0"/>
    <xf numFmtId="0" fontId="83" fillId="15" borderId="0" applyNumberFormat="0" applyBorder="0" applyAlignment="0" applyProtection="0"/>
    <xf numFmtId="0" fontId="83" fillId="10" borderId="0" applyNumberFormat="0" applyBorder="0" applyAlignment="0" applyProtection="0"/>
    <xf numFmtId="0" fontId="83" fillId="16" borderId="0" applyNumberFormat="0" applyBorder="0" applyAlignment="0" applyProtection="0"/>
    <xf numFmtId="0" fontId="83" fillId="11" borderId="0" applyNumberFormat="0" applyBorder="0" applyAlignment="0" applyProtection="0"/>
    <xf numFmtId="0" fontId="83" fillId="17" borderId="0" applyNumberFormat="0" applyBorder="0" applyAlignment="0" applyProtection="0"/>
    <xf numFmtId="0" fontId="82" fillId="36" borderId="22" applyNumberFormat="0" applyFont="0" applyAlignment="0" applyProtection="0"/>
    <xf numFmtId="0" fontId="82" fillId="6" borderId="0" applyNumberFormat="0" applyBorder="0" applyAlignment="0" applyProtection="0"/>
    <xf numFmtId="0" fontId="82" fillId="12" borderId="0" applyNumberFormat="0" applyBorder="0" applyAlignment="0" applyProtection="0"/>
    <xf numFmtId="0" fontId="82" fillId="7" borderId="0" applyNumberFormat="0" applyBorder="0" applyAlignment="0" applyProtection="0"/>
    <xf numFmtId="0" fontId="82" fillId="13" borderId="0" applyNumberFormat="0" applyBorder="0" applyAlignment="0" applyProtection="0"/>
    <xf numFmtId="0" fontId="82" fillId="8" borderId="0" applyNumberFormat="0" applyBorder="0" applyAlignment="0" applyProtection="0"/>
    <xf numFmtId="0" fontId="82" fillId="14" borderId="0" applyNumberFormat="0" applyBorder="0" applyAlignment="0" applyProtection="0"/>
    <xf numFmtId="0" fontId="82" fillId="9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1" borderId="0" applyNumberFormat="0" applyBorder="0" applyAlignment="0" applyProtection="0"/>
    <xf numFmtId="0" fontId="82" fillId="17" borderId="0" applyNumberFormat="0" applyBorder="0" applyAlignment="0" applyProtection="0"/>
    <xf numFmtId="0" fontId="81" fillId="36" borderId="22" applyNumberFormat="0" applyFont="0" applyAlignment="0" applyProtection="0"/>
    <xf numFmtId="0" fontId="81" fillId="6" borderId="0" applyNumberFormat="0" applyBorder="0" applyAlignment="0" applyProtection="0"/>
    <xf numFmtId="0" fontId="81" fillId="12" borderId="0" applyNumberFormat="0" applyBorder="0" applyAlignment="0" applyProtection="0"/>
    <xf numFmtId="0" fontId="81" fillId="7" borderId="0" applyNumberFormat="0" applyBorder="0" applyAlignment="0" applyProtection="0"/>
    <xf numFmtId="0" fontId="81" fillId="13" borderId="0" applyNumberFormat="0" applyBorder="0" applyAlignment="0" applyProtection="0"/>
    <xf numFmtId="0" fontId="81" fillId="8" borderId="0" applyNumberFormat="0" applyBorder="0" applyAlignment="0" applyProtection="0"/>
    <xf numFmtId="0" fontId="81" fillId="14" borderId="0" applyNumberFormat="0" applyBorder="0" applyAlignment="0" applyProtection="0"/>
    <xf numFmtId="0" fontId="81" fillId="9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1" borderId="0" applyNumberFormat="0" applyBorder="0" applyAlignment="0" applyProtection="0"/>
    <xf numFmtId="0" fontId="81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80" fillId="36" borderId="22" applyNumberFormat="0" applyFont="0" applyAlignment="0" applyProtection="0"/>
    <xf numFmtId="0" fontId="80" fillId="6" borderId="0" applyNumberFormat="0" applyBorder="0" applyAlignment="0" applyProtection="0"/>
    <xf numFmtId="0" fontId="80" fillId="12" borderId="0" applyNumberFormat="0" applyBorder="0" applyAlignment="0" applyProtection="0"/>
    <xf numFmtId="0" fontId="80" fillId="7" borderId="0" applyNumberFormat="0" applyBorder="0" applyAlignment="0" applyProtection="0"/>
    <xf numFmtId="0" fontId="80" fillId="13" borderId="0" applyNumberFormat="0" applyBorder="0" applyAlignment="0" applyProtection="0"/>
    <xf numFmtId="0" fontId="80" fillId="8" borderId="0" applyNumberFormat="0" applyBorder="0" applyAlignment="0" applyProtection="0"/>
    <xf numFmtId="0" fontId="80" fillId="14" borderId="0" applyNumberFormat="0" applyBorder="0" applyAlignment="0" applyProtection="0"/>
    <xf numFmtId="0" fontId="80" fillId="9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1" borderId="0" applyNumberFormat="0" applyBorder="0" applyAlignment="0" applyProtection="0"/>
    <xf numFmtId="0" fontId="80" fillId="17" borderId="0" applyNumberFormat="0" applyBorder="0" applyAlignment="0" applyProtection="0"/>
    <xf numFmtId="0" fontId="79" fillId="36" borderId="22" applyNumberFormat="0" applyFont="0" applyAlignment="0" applyProtection="0"/>
    <xf numFmtId="0" fontId="79" fillId="6" borderId="0" applyNumberFormat="0" applyBorder="0" applyAlignment="0" applyProtection="0"/>
    <xf numFmtId="0" fontId="79" fillId="12" borderId="0" applyNumberFormat="0" applyBorder="0" applyAlignment="0" applyProtection="0"/>
    <xf numFmtId="0" fontId="79" fillId="7" borderId="0" applyNumberFormat="0" applyBorder="0" applyAlignment="0" applyProtection="0"/>
    <xf numFmtId="0" fontId="79" fillId="13" borderId="0" applyNumberFormat="0" applyBorder="0" applyAlignment="0" applyProtection="0"/>
    <xf numFmtId="0" fontId="79" fillId="8" borderId="0" applyNumberFormat="0" applyBorder="0" applyAlignment="0" applyProtection="0"/>
    <xf numFmtId="0" fontId="79" fillId="14" borderId="0" applyNumberFormat="0" applyBorder="0" applyAlignment="0" applyProtection="0"/>
    <xf numFmtId="0" fontId="79" fillId="9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1" borderId="0" applyNumberFormat="0" applyBorder="0" applyAlignment="0" applyProtection="0"/>
    <xf numFmtId="0" fontId="79" fillId="17" borderId="0" applyNumberFormat="0" applyBorder="0" applyAlignment="0" applyProtection="0"/>
    <xf numFmtId="0" fontId="78" fillId="36" borderId="22" applyNumberFormat="0" applyFont="0" applyAlignment="0" applyProtection="0"/>
    <xf numFmtId="0" fontId="78" fillId="6" borderId="0" applyNumberFormat="0" applyBorder="0" applyAlignment="0" applyProtection="0"/>
    <xf numFmtId="0" fontId="78" fillId="12" borderId="0" applyNumberFormat="0" applyBorder="0" applyAlignment="0" applyProtection="0"/>
    <xf numFmtId="0" fontId="78" fillId="7" borderId="0" applyNumberFormat="0" applyBorder="0" applyAlignment="0" applyProtection="0"/>
    <xf numFmtId="0" fontId="78" fillId="13" borderId="0" applyNumberFormat="0" applyBorder="0" applyAlignment="0" applyProtection="0"/>
    <xf numFmtId="0" fontId="78" fillId="8" borderId="0" applyNumberFormat="0" applyBorder="0" applyAlignment="0" applyProtection="0"/>
    <xf numFmtId="0" fontId="78" fillId="14" borderId="0" applyNumberFormat="0" applyBorder="0" applyAlignment="0" applyProtection="0"/>
    <xf numFmtId="0" fontId="78" fillId="9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1" borderId="0" applyNumberFormat="0" applyBorder="0" applyAlignment="0" applyProtection="0"/>
    <xf numFmtId="0" fontId="78" fillId="17" borderId="0" applyNumberFormat="0" applyBorder="0" applyAlignment="0" applyProtection="0"/>
    <xf numFmtId="0" fontId="77" fillId="36" borderId="22" applyNumberFormat="0" applyFont="0" applyAlignment="0" applyProtection="0"/>
    <xf numFmtId="0" fontId="77" fillId="6" borderId="0" applyNumberFormat="0" applyBorder="0" applyAlignment="0" applyProtection="0"/>
    <xf numFmtId="0" fontId="77" fillId="12" borderId="0" applyNumberFormat="0" applyBorder="0" applyAlignment="0" applyProtection="0"/>
    <xf numFmtId="0" fontId="77" fillId="7" borderId="0" applyNumberFormat="0" applyBorder="0" applyAlignment="0" applyProtection="0"/>
    <xf numFmtId="0" fontId="77" fillId="13" borderId="0" applyNumberFormat="0" applyBorder="0" applyAlignment="0" applyProtection="0"/>
    <xf numFmtId="0" fontId="77" fillId="8" borderId="0" applyNumberFormat="0" applyBorder="0" applyAlignment="0" applyProtection="0"/>
    <xf numFmtId="0" fontId="77" fillId="14" borderId="0" applyNumberFormat="0" applyBorder="0" applyAlignment="0" applyProtection="0"/>
    <xf numFmtId="0" fontId="77" fillId="9" borderId="0" applyNumberFormat="0" applyBorder="0" applyAlignment="0" applyProtection="0"/>
    <xf numFmtId="0" fontId="77" fillId="15" borderId="0" applyNumberFormat="0" applyBorder="0" applyAlignment="0" applyProtection="0"/>
    <xf numFmtId="0" fontId="77" fillId="10" borderId="0" applyNumberFormat="0" applyBorder="0" applyAlignment="0" applyProtection="0"/>
    <xf numFmtId="0" fontId="77" fillId="16" borderId="0" applyNumberFormat="0" applyBorder="0" applyAlignment="0" applyProtection="0"/>
    <xf numFmtId="0" fontId="77" fillId="11" borderId="0" applyNumberFormat="0" applyBorder="0" applyAlignment="0" applyProtection="0"/>
    <xf numFmtId="0" fontId="77" fillId="17" borderId="0" applyNumberFormat="0" applyBorder="0" applyAlignment="0" applyProtection="0"/>
    <xf numFmtId="0" fontId="76" fillId="36" borderId="22" applyNumberFormat="0" applyFont="0" applyAlignment="0" applyProtection="0"/>
    <xf numFmtId="0" fontId="76" fillId="6" borderId="0" applyNumberFormat="0" applyBorder="0" applyAlignment="0" applyProtection="0"/>
    <xf numFmtId="0" fontId="76" fillId="12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8" borderId="0" applyNumberFormat="0" applyBorder="0" applyAlignment="0" applyProtection="0"/>
    <xf numFmtId="0" fontId="76" fillId="14" borderId="0" applyNumberFormat="0" applyBorder="0" applyAlignment="0" applyProtection="0"/>
    <xf numFmtId="0" fontId="76" fillId="9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1" borderId="0" applyNumberFormat="0" applyBorder="0" applyAlignment="0" applyProtection="0"/>
    <xf numFmtId="0" fontId="76" fillId="17" borderId="0" applyNumberFormat="0" applyBorder="0" applyAlignment="0" applyProtection="0"/>
    <xf numFmtId="0" fontId="75" fillId="36" borderId="22" applyNumberFormat="0" applyFont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7" borderId="0" applyNumberFormat="0" applyBorder="0" applyAlignment="0" applyProtection="0"/>
    <xf numFmtId="0" fontId="75" fillId="13" borderId="0" applyNumberFormat="0" applyBorder="0" applyAlignment="0" applyProtection="0"/>
    <xf numFmtId="0" fontId="75" fillId="8" borderId="0" applyNumberFormat="0" applyBorder="0" applyAlignment="0" applyProtection="0"/>
    <xf numFmtId="0" fontId="75" fillId="14" borderId="0" applyNumberFormat="0" applyBorder="0" applyAlignment="0" applyProtection="0"/>
    <xf numFmtId="0" fontId="75" fillId="9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7" borderId="0" applyNumberFormat="0" applyBorder="0" applyAlignment="0" applyProtection="0"/>
    <xf numFmtId="0" fontId="74" fillId="36" borderId="22" applyNumberFormat="0" applyFont="0" applyAlignment="0" applyProtection="0"/>
    <xf numFmtId="0" fontId="74" fillId="6" borderId="0" applyNumberFormat="0" applyBorder="0" applyAlignment="0" applyProtection="0"/>
    <xf numFmtId="0" fontId="74" fillId="12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4" borderId="0" applyNumberFormat="0" applyBorder="0" applyAlignment="0" applyProtection="0"/>
    <xf numFmtId="0" fontId="74" fillId="9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3" fillId="36" borderId="22" applyNumberFormat="0" applyFont="0" applyAlignment="0" applyProtection="0"/>
    <xf numFmtId="0" fontId="73" fillId="6" borderId="0" applyNumberFormat="0" applyBorder="0" applyAlignment="0" applyProtection="0"/>
    <xf numFmtId="0" fontId="73" fillId="12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2" fillId="36" borderId="22" applyNumberFormat="0" applyFont="0" applyAlignment="0" applyProtection="0"/>
    <xf numFmtId="0" fontId="72" fillId="6" borderId="0" applyNumberFormat="0" applyBorder="0" applyAlignment="0" applyProtection="0"/>
    <xf numFmtId="0" fontId="72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13" borderId="0" applyNumberFormat="0" applyBorder="0" applyAlignment="0" applyProtection="0"/>
    <xf numFmtId="0" fontId="72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1" borderId="0" applyNumberFormat="0" applyBorder="0" applyAlignment="0" applyProtection="0"/>
    <xf numFmtId="0" fontId="72" fillId="17" borderId="0" applyNumberFormat="0" applyBorder="0" applyAlignment="0" applyProtection="0"/>
    <xf numFmtId="0" fontId="71" fillId="36" borderId="22" applyNumberFormat="0" applyFont="0" applyAlignment="0" applyProtection="0"/>
    <xf numFmtId="0" fontId="71" fillId="6" borderId="0" applyNumberFormat="0" applyBorder="0" applyAlignment="0" applyProtection="0"/>
    <xf numFmtId="0" fontId="71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13" borderId="0" applyNumberFormat="0" applyBorder="0" applyAlignment="0" applyProtection="0"/>
    <xf numFmtId="0" fontId="71" fillId="8" borderId="0" applyNumberFormat="0" applyBorder="0" applyAlignment="0" applyProtection="0"/>
    <xf numFmtId="0" fontId="71" fillId="14" borderId="0" applyNumberFormat="0" applyBorder="0" applyAlignment="0" applyProtection="0"/>
    <xf numFmtId="0" fontId="71" fillId="9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1" borderId="0" applyNumberFormat="0" applyBorder="0" applyAlignment="0" applyProtection="0"/>
    <xf numFmtId="0" fontId="71" fillId="17" borderId="0" applyNumberFormat="0" applyBorder="0" applyAlignment="0" applyProtection="0"/>
    <xf numFmtId="0" fontId="70" fillId="36" borderId="22" applyNumberFormat="0" applyFont="0" applyAlignment="0" applyProtection="0"/>
    <xf numFmtId="0" fontId="70" fillId="6" borderId="0" applyNumberFormat="0" applyBorder="0" applyAlignment="0" applyProtection="0"/>
    <xf numFmtId="0" fontId="70" fillId="12" borderId="0" applyNumberFormat="0" applyBorder="0" applyAlignment="0" applyProtection="0"/>
    <xf numFmtId="0" fontId="70" fillId="7" borderId="0" applyNumberFormat="0" applyBorder="0" applyAlignment="0" applyProtection="0"/>
    <xf numFmtId="0" fontId="70" fillId="13" borderId="0" applyNumberFormat="0" applyBorder="0" applyAlignment="0" applyProtection="0"/>
    <xf numFmtId="0" fontId="70" fillId="8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1" borderId="0" applyNumberFormat="0" applyBorder="0" applyAlignment="0" applyProtection="0"/>
    <xf numFmtId="0" fontId="70" fillId="17" borderId="0" applyNumberFormat="0" applyBorder="0" applyAlignment="0" applyProtection="0"/>
    <xf numFmtId="0" fontId="69" fillId="36" borderId="22" applyNumberFormat="0" applyFont="0" applyAlignment="0" applyProtection="0"/>
    <xf numFmtId="0" fontId="69" fillId="6" borderId="0" applyNumberFormat="0" applyBorder="0" applyAlignment="0" applyProtection="0"/>
    <xf numFmtId="0" fontId="69" fillId="12" borderId="0" applyNumberFormat="0" applyBorder="0" applyAlignment="0" applyProtection="0"/>
    <xf numFmtId="0" fontId="69" fillId="7" borderId="0" applyNumberFormat="0" applyBorder="0" applyAlignment="0" applyProtection="0"/>
    <xf numFmtId="0" fontId="69" fillId="13" borderId="0" applyNumberFormat="0" applyBorder="0" applyAlignment="0" applyProtection="0"/>
    <xf numFmtId="0" fontId="69" fillId="8" borderId="0" applyNumberFormat="0" applyBorder="0" applyAlignment="0" applyProtection="0"/>
    <xf numFmtId="0" fontId="69" fillId="14" borderId="0" applyNumberFormat="0" applyBorder="0" applyAlignment="0" applyProtection="0"/>
    <xf numFmtId="0" fontId="69" fillId="9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7" borderId="0" applyNumberFormat="0" applyBorder="0" applyAlignment="0" applyProtection="0"/>
    <xf numFmtId="0" fontId="68" fillId="36" borderId="22" applyNumberFormat="0" applyFont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1" borderId="0" applyNumberFormat="0" applyBorder="0" applyAlignment="0" applyProtection="0"/>
    <xf numFmtId="0" fontId="68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7" fillId="36" borderId="22" applyNumberFormat="0" applyFont="0" applyAlignment="0" applyProtection="0"/>
    <xf numFmtId="0" fontId="67" fillId="6" borderId="0" applyNumberFormat="0" applyBorder="0" applyAlignment="0" applyProtection="0"/>
    <xf numFmtId="0" fontId="67" fillId="12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8" borderId="0" applyNumberFormat="0" applyBorder="0" applyAlignment="0" applyProtection="0"/>
    <xf numFmtId="0" fontId="67" fillId="14" borderId="0" applyNumberFormat="0" applyBorder="0" applyAlignment="0" applyProtection="0"/>
    <xf numFmtId="0" fontId="67" fillId="9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1" borderId="0" applyNumberFormat="0" applyBorder="0" applyAlignment="0" applyProtection="0"/>
    <xf numFmtId="0" fontId="67" fillId="17" borderId="0" applyNumberFormat="0" applyBorder="0" applyAlignment="0" applyProtection="0"/>
    <xf numFmtId="0" fontId="66" fillId="36" borderId="22" applyNumberFormat="0" applyFont="0" applyAlignment="0" applyProtection="0"/>
    <xf numFmtId="0" fontId="66" fillId="6" borderId="0" applyNumberFormat="0" applyBorder="0" applyAlignment="0" applyProtection="0"/>
    <xf numFmtId="0" fontId="66" fillId="12" borderId="0" applyNumberFormat="0" applyBorder="0" applyAlignment="0" applyProtection="0"/>
    <xf numFmtId="0" fontId="66" fillId="7" borderId="0" applyNumberFormat="0" applyBorder="0" applyAlignment="0" applyProtection="0"/>
    <xf numFmtId="0" fontId="66" fillId="13" borderId="0" applyNumberFormat="0" applyBorder="0" applyAlignment="0" applyProtection="0"/>
    <xf numFmtId="0" fontId="66" fillId="8" borderId="0" applyNumberFormat="0" applyBorder="0" applyAlignment="0" applyProtection="0"/>
    <xf numFmtId="0" fontId="66" fillId="14" borderId="0" applyNumberFormat="0" applyBorder="0" applyAlignment="0" applyProtection="0"/>
    <xf numFmtId="0" fontId="66" fillId="9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1" borderId="0" applyNumberFormat="0" applyBorder="0" applyAlignment="0" applyProtection="0"/>
    <xf numFmtId="0" fontId="66" fillId="17" borderId="0" applyNumberFormat="0" applyBorder="0" applyAlignment="0" applyProtection="0"/>
    <xf numFmtId="0" fontId="65" fillId="36" borderId="22" applyNumberFormat="0" applyFont="0" applyAlignment="0" applyProtection="0"/>
    <xf numFmtId="0" fontId="65" fillId="6" borderId="0" applyNumberFormat="0" applyBorder="0" applyAlignment="0" applyProtection="0"/>
    <xf numFmtId="0" fontId="65" fillId="12" borderId="0" applyNumberFormat="0" applyBorder="0" applyAlignment="0" applyProtection="0"/>
    <xf numFmtId="0" fontId="65" fillId="7" borderId="0" applyNumberFormat="0" applyBorder="0" applyAlignment="0" applyProtection="0"/>
    <xf numFmtId="0" fontId="65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14" borderId="0" applyNumberFormat="0" applyBorder="0" applyAlignment="0" applyProtection="0"/>
    <xf numFmtId="0" fontId="65" fillId="9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1" borderId="0" applyNumberFormat="0" applyBorder="0" applyAlignment="0" applyProtection="0"/>
    <xf numFmtId="0" fontId="65" fillId="17" borderId="0" applyNumberFormat="0" applyBorder="0" applyAlignment="0" applyProtection="0"/>
    <xf numFmtId="0" fontId="64" fillId="36" borderId="22" applyNumberFormat="0" applyFont="0" applyAlignment="0" applyProtection="0"/>
    <xf numFmtId="0" fontId="64" fillId="6" borderId="0" applyNumberFormat="0" applyBorder="0" applyAlignment="0" applyProtection="0"/>
    <xf numFmtId="0" fontId="64" fillId="12" borderId="0" applyNumberFormat="0" applyBorder="0" applyAlignment="0" applyProtection="0"/>
    <xf numFmtId="0" fontId="64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8" borderId="0" applyNumberFormat="0" applyBorder="0" applyAlignment="0" applyProtection="0"/>
    <xf numFmtId="0" fontId="64" fillId="14" borderId="0" applyNumberFormat="0" applyBorder="0" applyAlignment="0" applyProtection="0"/>
    <xf numFmtId="0" fontId="64" fillId="9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3" fillId="36" borderId="22" applyNumberFormat="0" applyFont="0" applyAlignment="0" applyProtection="0"/>
    <xf numFmtId="0" fontId="63" fillId="6" borderId="0" applyNumberFormat="0" applyBorder="0" applyAlignment="0" applyProtection="0"/>
    <xf numFmtId="0" fontId="63" fillId="12" borderId="0" applyNumberFormat="0" applyBorder="0" applyAlignment="0" applyProtection="0"/>
    <xf numFmtId="0" fontId="63" fillId="7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4" borderId="0" applyNumberFormat="0" applyBorder="0" applyAlignment="0" applyProtection="0"/>
    <xf numFmtId="0" fontId="63" fillId="9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1" borderId="0" applyNumberFormat="0" applyBorder="0" applyAlignment="0" applyProtection="0"/>
    <xf numFmtId="0" fontId="63" fillId="17" borderId="0" applyNumberFormat="0" applyBorder="0" applyAlignment="0" applyProtection="0"/>
    <xf numFmtId="0" fontId="62" fillId="36" borderId="22" applyNumberFormat="0" applyFont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7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62" fillId="14" borderId="0" applyNumberFormat="0" applyBorder="0" applyAlignment="0" applyProtection="0"/>
    <xf numFmtId="0" fontId="62" fillId="9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1" borderId="0" applyNumberFormat="0" applyBorder="0" applyAlignment="0" applyProtection="0"/>
    <xf numFmtId="0" fontId="62" fillId="17" borderId="0" applyNumberFormat="0" applyBorder="0" applyAlignment="0" applyProtection="0"/>
    <xf numFmtId="0" fontId="61" fillId="36" borderId="22" applyNumberFormat="0" applyFont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7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4" borderId="0" applyNumberFormat="0" applyBorder="0" applyAlignment="0" applyProtection="0"/>
    <xf numFmtId="0" fontId="61" fillId="9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1" borderId="0" applyNumberFormat="0" applyBorder="0" applyAlignment="0" applyProtection="0"/>
    <xf numFmtId="0" fontId="61" fillId="17" borderId="0" applyNumberFormat="0" applyBorder="0" applyAlignment="0" applyProtection="0"/>
    <xf numFmtId="0" fontId="60" fillId="36" borderId="22" applyNumberFormat="0" applyFont="0" applyAlignment="0" applyProtection="0"/>
    <xf numFmtId="0" fontId="60" fillId="6" borderId="0" applyNumberFormat="0" applyBorder="0" applyAlignment="0" applyProtection="0"/>
    <xf numFmtId="0" fontId="60" fillId="12" borderId="0" applyNumberFormat="0" applyBorder="0" applyAlignment="0" applyProtection="0"/>
    <xf numFmtId="0" fontId="60" fillId="7" borderId="0" applyNumberFormat="0" applyBorder="0" applyAlignment="0" applyProtection="0"/>
    <xf numFmtId="0" fontId="60" fillId="13" borderId="0" applyNumberFormat="0" applyBorder="0" applyAlignment="0" applyProtection="0"/>
    <xf numFmtId="0" fontId="60" fillId="8" borderId="0" applyNumberFormat="0" applyBorder="0" applyAlignment="0" applyProtection="0"/>
    <xf numFmtId="0" fontId="60" fillId="14" borderId="0" applyNumberFormat="0" applyBorder="0" applyAlignment="0" applyProtection="0"/>
    <xf numFmtId="0" fontId="60" fillId="9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1" borderId="0" applyNumberFormat="0" applyBorder="0" applyAlignment="0" applyProtection="0"/>
    <xf numFmtId="0" fontId="60" fillId="17" borderId="0" applyNumberFormat="0" applyBorder="0" applyAlignment="0" applyProtection="0"/>
    <xf numFmtId="0" fontId="59" fillId="36" borderId="22" applyNumberFormat="0" applyFont="0" applyAlignment="0" applyProtection="0"/>
    <xf numFmtId="0" fontId="59" fillId="6" borderId="0" applyNumberFormat="0" applyBorder="0" applyAlignment="0" applyProtection="0"/>
    <xf numFmtId="0" fontId="59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13" borderId="0" applyNumberFormat="0" applyBorder="0" applyAlignment="0" applyProtection="0"/>
    <xf numFmtId="0" fontId="59" fillId="8" borderId="0" applyNumberFormat="0" applyBorder="0" applyAlignment="0" applyProtection="0"/>
    <xf numFmtId="0" fontId="59" fillId="14" borderId="0" applyNumberFormat="0" applyBorder="0" applyAlignment="0" applyProtection="0"/>
    <xf numFmtId="0" fontId="59" fillId="9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1" borderId="0" applyNumberFormat="0" applyBorder="0" applyAlignment="0" applyProtection="0"/>
    <xf numFmtId="0" fontId="59" fillId="17" borderId="0" applyNumberFormat="0" applyBorder="0" applyAlignment="0" applyProtection="0"/>
    <xf numFmtId="0" fontId="58" fillId="36" borderId="22" applyNumberFormat="0" applyFont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8" fillId="8" borderId="0" applyNumberFormat="0" applyBorder="0" applyAlignment="0" applyProtection="0"/>
    <xf numFmtId="0" fontId="58" fillId="14" borderId="0" applyNumberFormat="0" applyBorder="0" applyAlignment="0" applyProtection="0"/>
    <xf numFmtId="0" fontId="58" fillId="9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1" borderId="0" applyNumberFormat="0" applyBorder="0" applyAlignment="0" applyProtection="0"/>
    <xf numFmtId="0" fontId="58" fillId="17" borderId="0" applyNumberFormat="0" applyBorder="0" applyAlignment="0" applyProtection="0"/>
    <xf numFmtId="0" fontId="57" fillId="36" borderId="22" applyNumberFormat="0" applyFont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4" borderId="0" applyNumberFormat="0" applyBorder="0" applyAlignment="0" applyProtection="0"/>
    <xf numFmtId="0" fontId="57" fillId="9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1" borderId="0" applyNumberFormat="0" applyBorder="0" applyAlignment="0" applyProtection="0"/>
    <xf numFmtId="0" fontId="57" fillId="17" borderId="0" applyNumberFormat="0" applyBorder="0" applyAlignment="0" applyProtection="0"/>
    <xf numFmtId="0" fontId="56" fillId="36" borderId="22" applyNumberFormat="0" applyFont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8" borderId="0" applyNumberFormat="0" applyBorder="0" applyAlignment="0" applyProtection="0"/>
    <xf numFmtId="0" fontId="56" fillId="14" borderId="0" applyNumberFormat="0" applyBorder="0" applyAlignment="0" applyProtection="0"/>
    <xf numFmtId="0" fontId="56" fillId="9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1" borderId="0" applyNumberFormat="0" applyBorder="0" applyAlignment="0" applyProtection="0"/>
    <xf numFmtId="0" fontId="56" fillId="17" borderId="0" applyNumberFormat="0" applyBorder="0" applyAlignment="0" applyProtection="0"/>
    <xf numFmtId="0" fontId="55" fillId="36" borderId="22" applyNumberFormat="0" applyFont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8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1" borderId="0" applyNumberFormat="0" applyBorder="0" applyAlignment="0" applyProtection="0"/>
    <xf numFmtId="0" fontId="55" fillId="17" borderId="0" applyNumberFormat="0" applyBorder="0" applyAlignment="0" applyProtection="0"/>
    <xf numFmtId="0" fontId="54" fillId="36" borderId="22" applyNumberFormat="0" applyFont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4" fillId="8" borderId="0" applyNumberFormat="0" applyBorder="0" applyAlignment="0" applyProtection="0"/>
    <xf numFmtId="0" fontId="54" fillId="14" borderId="0" applyNumberFormat="0" applyBorder="0" applyAlignment="0" applyProtection="0"/>
    <xf numFmtId="0" fontId="54" fillId="9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1" borderId="0" applyNumberFormat="0" applyBorder="0" applyAlignment="0" applyProtection="0"/>
    <xf numFmtId="0" fontId="54" fillId="17" borderId="0" applyNumberFormat="0" applyBorder="0" applyAlignment="0" applyProtection="0"/>
    <xf numFmtId="0" fontId="53" fillId="36" borderId="22" applyNumberFormat="0" applyFont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1" borderId="0" applyNumberFormat="0" applyBorder="0" applyAlignment="0" applyProtection="0"/>
    <xf numFmtId="0" fontId="53" fillId="17" borderId="0" applyNumberFormat="0" applyBorder="0" applyAlignment="0" applyProtection="0"/>
    <xf numFmtId="0" fontId="52" fillId="36" borderId="22" applyNumberFormat="0" applyFont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4" borderId="0" applyNumberFormat="0" applyBorder="0" applyAlignment="0" applyProtection="0"/>
    <xf numFmtId="0" fontId="52" fillId="9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1" borderId="0" applyNumberFormat="0" applyBorder="0" applyAlignment="0" applyProtection="0"/>
    <xf numFmtId="0" fontId="52" fillId="17" borderId="0" applyNumberFormat="0" applyBorder="0" applyAlignment="0" applyProtection="0"/>
    <xf numFmtId="0" fontId="51" fillId="36" borderId="22" applyNumberFormat="0" applyFont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8" borderId="0" applyNumberFormat="0" applyBorder="0" applyAlignment="0" applyProtection="0"/>
    <xf numFmtId="0" fontId="51" fillId="14" borderId="0" applyNumberFormat="0" applyBorder="0" applyAlignment="0" applyProtection="0"/>
    <xf numFmtId="0" fontId="51" fillId="9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1" borderId="0" applyNumberFormat="0" applyBorder="0" applyAlignment="0" applyProtection="0"/>
    <xf numFmtId="0" fontId="51" fillId="17" borderId="0" applyNumberFormat="0" applyBorder="0" applyAlignment="0" applyProtection="0"/>
    <xf numFmtId="0" fontId="50" fillId="36" borderId="22" applyNumberFormat="0" applyFont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7" borderId="0" applyNumberFormat="0" applyBorder="0" applyAlignment="0" applyProtection="0"/>
    <xf numFmtId="0" fontId="49" fillId="36" borderId="22" applyNumberFormat="0" applyFont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8" fillId="36" borderId="22" applyNumberFormat="0" applyFont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14" borderId="0" applyNumberFormat="0" applyBorder="0" applyAlignment="0" applyProtection="0"/>
    <xf numFmtId="0" fontId="48" fillId="9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1" borderId="0" applyNumberFormat="0" applyBorder="0" applyAlignment="0" applyProtection="0"/>
    <xf numFmtId="0" fontId="48" fillId="17" borderId="0" applyNumberFormat="0" applyBorder="0" applyAlignment="0" applyProtection="0"/>
    <xf numFmtId="0" fontId="47" fillId="36" borderId="22" applyNumberFormat="0" applyFont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7" borderId="0" applyNumberFormat="0" applyBorder="0" applyAlignment="0" applyProtection="0"/>
    <xf numFmtId="0" fontId="46" fillId="36" borderId="22" applyNumberFormat="0" applyFont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5" fillId="36" borderId="22" applyNumberFormat="0" applyFont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1" borderId="0" applyNumberFormat="0" applyBorder="0" applyAlignment="0" applyProtection="0"/>
    <xf numFmtId="0" fontId="45" fillId="17" borderId="0" applyNumberFormat="0" applyBorder="0" applyAlignment="0" applyProtection="0"/>
    <xf numFmtId="0" fontId="44" fillId="36" borderId="22" applyNumberFormat="0" applyFont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8" borderId="0" applyNumberFormat="0" applyBorder="0" applyAlignment="0" applyProtection="0"/>
    <xf numFmtId="0" fontId="44" fillId="14" borderId="0" applyNumberFormat="0" applyBorder="0" applyAlignment="0" applyProtection="0"/>
    <xf numFmtId="0" fontId="4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7" borderId="0" applyNumberFormat="0" applyBorder="0" applyAlignment="0" applyProtection="0"/>
    <xf numFmtId="0" fontId="43" fillId="36" borderId="22" applyNumberFormat="0" applyFont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2" fillId="36" borderId="22" applyNumberFormat="0" applyFont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1" fillId="36" borderId="22" applyNumberFormat="0" applyFont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7" borderId="0" applyNumberFormat="0" applyBorder="0" applyAlignment="0" applyProtection="0"/>
    <xf numFmtId="0" fontId="40" fillId="36" borderId="22" applyNumberFormat="0" applyFont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14" borderId="0" applyNumberFormat="0" applyBorder="0" applyAlignment="0" applyProtection="0"/>
    <xf numFmtId="0" fontId="40" fillId="9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39" fillId="36" borderId="22" applyNumberFormat="0" applyFont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7" borderId="0" applyNumberFormat="0" applyBorder="0" applyAlignment="0" applyProtection="0"/>
    <xf numFmtId="0" fontId="38" fillId="36" borderId="22" applyNumberFormat="0" applyFont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8" borderId="0" applyNumberFormat="0" applyBorder="0" applyAlignment="0" applyProtection="0"/>
    <xf numFmtId="0" fontId="38" fillId="14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7" fillId="36" borderId="22" applyNumberFormat="0" applyFont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8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7" borderId="0" applyNumberFormat="0" applyBorder="0" applyAlignment="0" applyProtection="0"/>
    <xf numFmtId="43" fontId="184" fillId="0" borderId="0" applyFont="0" applyFill="0" applyBorder="0" applyAlignment="0" applyProtection="0"/>
    <xf numFmtId="0" fontId="36" fillId="0" borderId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47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54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6" borderId="22" applyNumberFormat="0" applyFont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0" borderId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182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43" fontId="182" fillId="0" borderId="0" applyFont="0" applyFill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0" borderId="0"/>
    <xf numFmtId="0" fontId="35" fillId="36" borderId="22" applyNumberFormat="0" applyFont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36" borderId="22" applyNumberFormat="0" applyFont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4" fillId="36" borderId="22" applyNumberFormat="0" applyFont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7" borderId="0" applyNumberFormat="0" applyBorder="0" applyAlignment="0" applyProtection="0"/>
    <xf numFmtId="0" fontId="33" fillId="36" borderId="22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7" borderId="0" applyNumberFormat="0" applyBorder="0" applyAlignment="0" applyProtection="0"/>
    <xf numFmtId="0" fontId="32" fillId="0" borderId="0"/>
    <xf numFmtId="0" fontId="31" fillId="36" borderId="22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7" borderId="0" applyNumberFormat="0" applyBorder="0" applyAlignment="0" applyProtection="0"/>
    <xf numFmtId="0" fontId="30" fillId="36" borderId="22" applyNumberFormat="0" applyFont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14" borderId="0" applyNumberFormat="0" applyBorder="0" applyAlignment="0" applyProtection="0"/>
    <xf numFmtId="0" fontId="30" fillId="9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29" fillId="36" borderId="22" applyNumberFormat="0" applyFont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8" fillId="36" borderId="22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7" fillId="36" borderId="22" applyNumberFormat="0" applyFon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6" fillId="36" borderId="22" applyNumberFormat="0" applyFont="0" applyAlignment="0" applyProtection="0"/>
    <xf numFmtId="0" fontId="26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5" fillId="36" borderId="22" applyNumberFormat="0" applyFont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4" fillId="36" borderId="22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3" fillId="36" borderId="22" applyNumberFormat="0" applyFont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2" fillId="36" borderId="22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7" borderId="0" applyNumberFormat="0" applyBorder="0" applyAlignment="0" applyProtection="0"/>
    <xf numFmtId="0" fontId="21" fillId="36" borderId="22" applyNumberFormat="0" applyFont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0" fillId="36" borderId="22" applyNumberFormat="0" applyFont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7" borderId="0" applyNumberFormat="0" applyBorder="0" applyAlignment="0" applyProtection="0"/>
    <xf numFmtId="0" fontId="19" fillId="36" borderId="22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8" fillId="36" borderId="22" applyNumberFormat="0" applyFont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7" fillId="36" borderId="22" applyNumberFormat="0" applyFont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22" applyNumberFormat="0" applyFont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5" fillId="36" borderId="22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4" fillId="36" borderId="22" applyNumberFormat="0" applyFont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3" fillId="36" borderId="22" applyNumberFormat="0" applyFont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2" fillId="36" borderId="22" applyNumberFormat="0" applyFont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1" fillId="36" borderId="22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0" fillId="36" borderId="22" applyNumberFormat="0" applyFont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9" fillId="36" borderId="22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8" fillId="36" borderId="22" applyNumberFormat="0" applyFon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7" fillId="36" borderId="22" applyNumberFormat="0" applyFont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6" fillId="36" borderId="22" applyNumberFormat="0" applyFont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5" fillId="36" borderId="22" applyNumberFormat="0" applyFont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4" fillId="36" borderId="22" applyNumberFormat="0" applyFont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3" fillId="36" borderId="22" applyNumberFormat="0" applyFont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2" fillId="36" borderId="22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14" fillId="0" borderId="0"/>
    <xf numFmtId="0" fontId="1" fillId="0" borderId="0"/>
    <xf numFmtId="178" fontId="1" fillId="0" borderId="0" applyFont="0" applyFill="0" applyBorder="0" applyAlignment="0" applyProtection="0"/>
  </cellStyleXfs>
  <cellXfs count="466">
    <xf numFmtId="0" fontId="0" fillId="0" borderId="0" xfId="0"/>
    <xf numFmtId="164" fontId="0" fillId="0" borderId="0" xfId="0" applyNumberFormat="1"/>
    <xf numFmtId="0" fontId="153" fillId="0" borderId="0" xfId="0" applyFont="1"/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154" fillId="0" borderId="0" xfId="0" applyFont="1" applyFill="1"/>
    <xf numFmtId="164" fontId="152" fillId="0" borderId="0" xfId="0" applyNumberFormat="1" applyFont="1" applyFill="1"/>
    <xf numFmtId="0" fontId="0" fillId="0" borderId="0" xfId="0" applyFill="1" applyAlignment="1">
      <alignment wrapText="1"/>
    </xf>
    <xf numFmtId="164" fontId="152" fillId="0" borderId="0" xfId="0" applyNumberFormat="1" applyFont="1" applyFill="1" applyAlignment="1">
      <alignment horizontal="center" wrapText="1"/>
    </xf>
    <xf numFmtId="0" fontId="0" fillId="0" borderId="0" xfId="0" applyAlignment="1"/>
    <xf numFmtId="165" fontId="0" fillId="0" borderId="0" xfId="0" applyNumberFormat="1"/>
    <xf numFmtId="165" fontId="152" fillId="0" borderId="0" xfId="0" applyNumberFormat="1" applyFont="1"/>
    <xf numFmtId="0" fontId="152" fillId="0" borderId="0" xfId="0" applyFont="1" applyAlignment="1"/>
    <xf numFmtId="0" fontId="152" fillId="0" borderId="0" xfId="0" applyFont="1"/>
    <xf numFmtId="166" fontId="152" fillId="0" borderId="2" xfId="0" applyNumberFormat="1" applyFont="1" applyFill="1" applyBorder="1" applyAlignment="1">
      <alignment horizontal="center" wrapText="1"/>
    </xf>
    <xf numFmtId="0" fontId="153" fillId="0" borderId="1" xfId="0" applyFont="1" applyBorder="1"/>
    <xf numFmtId="164" fontId="154" fillId="0" borderId="1" xfId="0" applyNumberFormat="1" applyFont="1" applyFill="1" applyBorder="1"/>
    <xf numFmtId="164" fontId="153" fillId="0" borderId="1" xfId="0" applyNumberFormat="1" applyFont="1" applyBorder="1"/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4" fontId="155" fillId="2" borderId="0" xfId="0" applyNumberFormat="1" applyFont="1" applyFill="1" applyBorder="1"/>
    <xf numFmtId="164" fontId="155" fillId="2" borderId="0" xfId="0" applyNumberFormat="1" applyFont="1" applyFill="1" applyBorder="1" applyAlignment="1">
      <alignment horizontal="center"/>
    </xf>
    <xf numFmtId="0" fontId="157" fillId="0" borderId="0" xfId="0" applyFont="1"/>
    <xf numFmtId="14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0" fontId="155" fillId="2" borderId="0" xfId="0" applyFont="1" applyFill="1"/>
    <xf numFmtId="164" fontId="155" fillId="2" borderId="1" xfId="0" applyNumberFormat="1" applyFont="1" applyFill="1" applyBorder="1"/>
    <xf numFmtId="164" fontId="155" fillId="2" borderId="0" xfId="0" applyNumberFormat="1" applyFont="1" applyFill="1"/>
    <xf numFmtId="165" fontId="0" fillId="0" borderId="0" xfId="0" applyNumberFormat="1" applyFill="1"/>
    <xf numFmtId="165" fontId="0" fillId="0" borderId="0" xfId="0" applyNumberFormat="1" applyFill="1" applyAlignment="1">
      <alignment vertical="top"/>
    </xf>
    <xf numFmtId="165" fontId="152" fillId="0" borderId="0" xfId="0" applyNumberFormat="1" applyFont="1" applyFill="1"/>
    <xf numFmtId="0" fontId="152" fillId="3" borderId="0" xfId="0" applyFont="1" applyFill="1"/>
    <xf numFmtId="0" fontId="152" fillId="3" borderId="0" xfId="0" applyNumberFormat="1" applyFont="1" applyFill="1"/>
    <xf numFmtId="164" fontId="152" fillId="3" borderId="0" xfId="0" applyNumberFormat="1" applyFont="1" applyFill="1"/>
    <xf numFmtId="164" fontId="152" fillId="3" borderId="1" xfId="0" applyNumberFormat="1" applyFont="1" applyFill="1" applyBorder="1"/>
    <xf numFmtId="0" fontId="152" fillId="3" borderId="0" xfId="0" applyFont="1" applyFill="1" applyAlignment="1">
      <alignment wrapText="1"/>
    </xf>
    <xf numFmtId="164" fontId="152" fillId="3" borderId="0" xfId="0" applyNumberFormat="1" applyFont="1" applyFill="1" applyBorder="1"/>
    <xf numFmtId="167" fontId="152" fillId="3" borderId="0" xfId="0" applyNumberFormat="1" applyFont="1" applyFill="1"/>
    <xf numFmtId="0" fontId="158" fillId="0" borderId="0" xfId="0" applyFont="1" applyAlignment="1">
      <alignment vertical="top" wrapText="1"/>
    </xf>
    <xf numFmtId="0" fontId="154" fillId="0" borderId="0" xfId="0" applyFont="1" applyAlignment="1">
      <alignment vertical="top" wrapText="1"/>
    </xf>
    <xf numFmtId="0" fontId="152" fillId="0" borderId="0" xfId="0" applyFont="1" applyAlignment="1">
      <alignment vertical="top" wrapText="1"/>
    </xf>
    <xf numFmtId="0" fontId="159" fillId="0" borderId="0" xfId="0" applyFont="1" applyAlignment="1">
      <alignment vertical="top" wrapText="1"/>
    </xf>
    <xf numFmtId="0" fontId="152" fillId="0" borderId="4" xfId="0" applyFont="1" applyBorder="1" applyAlignment="1">
      <alignment vertical="top" wrapText="1"/>
    </xf>
    <xf numFmtId="0" fontId="158" fillId="0" borderId="0" xfId="0" applyFont="1" applyAlignment="1">
      <alignment vertical="top"/>
    </xf>
    <xf numFmtId="164" fontId="0" fillId="0" borderId="0" xfId="0" applyNumberFormat="1" applyBorder="1"/>
    <xf numFmtId="164" fontId="0" fillId="0" borderId="9" xfId="0" applyNumberFormat="1" applyBorder="1"/>
    <xf numFmtId="164" fontId="152" fillId="4" borderId="10" xfId="0" applyNumberFormat="1" applyFont="1" applyFill="1" applyBorder="1"/>
    <xf numFmtId="164" fontId="152" fillId="4" borderId="11" xfId="0" applyNumberFormat="1" applyFont="1" applyFill="1" applyBorder="1"/>
    <xf numFmtId="166" fontId="0" fillId="0" borderId="0" xfId="0" applyNumberFormat="1"/>
    <xf numFmtId="14" fontId="0" fillId="0" borderId="0" xfId="0" applyNumberFormat="1"/>
    <xf numFmtId="17" fontId="0" fillId="0" borderId="0" xfId="0" applyNumberFormat="1"/>
    <xf numFmtId="166" fontId="0" fillId="0" borderId="0" xfId="0" applyNumberFormat="1" applyFill="1"/>
    <xf numFmtId="0" fontId="160" fillId="0" borderId="0" xfId="0" applyFont="1"/>
    <xf numFmtId="166" fontId="0" fillId="5" borderId="0" xfId="0" applyNumberFormat="1" applyFill="1"/>
    <xf numFmtId="0" fontId="0" fillId="0" borderId="0" xfId="0" applyAlignment="1">
      <alignment horizontal="right"/>
    </xf>
    <xf numFmtId="166" fontId="152" fillId="4" borderId="0" xfId="0" applyNumberFormat="1" applyFont="1" applyFill="1"/>
    <xf numFmtId="4" fontId="0" fillId="3" borderId="0" xfId="0" applyNumberFormat="1" applyFill="1"/>
    <xf numFmtId="4" fontId="0" fillId="5" borderId="0" xfId="0" applyNumberFormat="1" applyFill="1"/>
    <xf numFmtId="0" fontId="0" fillId="5" borderId="0" xfId="0" applyFill="1"/>
    <xf numFmtId="4" fontId="152" fillId="4" borderId="0" xfId="0" applyNumberFormat="1" applyFont="1" applyFill="1"/>
    <xf numFmtId="0" fontId="0" fillId="0" borderId="0" xfId="0" applyBorder="1" applyAlignment="1">
      <alignment vertical="top"/>
    </xf>
    <xf numFmtId="164" fontId="154" fillId="0" borderId="0" xfId="0" applyNumberFormat="1" applyFont="1" applyFill="1" applyBorder="1"/>
    <xf numFmtId="0" fontId="152" fillId="0" borderId="0" xfId="0" applyFont="1" applyFill="1"/>
    <xf numFmtId="0" fontId="154" fillId="0" borderId="0" xfId="0" applyNumberFormat="1" applyFont="1" applyFill="1"/>
    <xf numFmtId="0" fontId="154" fillId="0" borderId="0" xfId="0" applyFont="1" applyFill="1" applyAlignment="1">
      <alignment wrapText="1"/>
    </xf>
    <xf numFmtId="0" fontId="154" fillId="0" borderId="0" xfId="0" applyFont="1"/>
    <xf numFmtId="164" fontId="152" fillId="4" borderId="12" xfId="0" applyNumberFormat="1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52" fillId="4" borderId="13" xfId="0" applyNumberFormat="1" applyFont="1" applyFill="1" applyBorder="1"/>
    <xf numFmtId="0" fontId="152" fillId="4" borderId="0" xfId="0" applyFont="1" applyFill="1"/>
    <xf numFmtId="164" fontId="0" fillId="0" borderId="0" xfId="0" applyNumberFormat="1" applyFill="1" applyBorder="1" applyAlignment="1">
      <alignment vertical="top"/>
    </xf>
    <xf numFmtId="164" fontId="0" fillId="0" borderId="0" xfId="0" applyNumberFormat="1" applyBorder="1" applyAlignment="1">
      <alignment vertical="top"/>
    </xf>
    <xf numFmtId="0" fontId="0" fillId="0" borderId="0" xfId="0" applyBorder="1"/>
    <xf numFmtId="0" fontId="0" fillId="0" borderId="0" xfId="0"/>
    <xf numFmtId="0" fontId="186" fillId="0" borderId="0" xfId="0" applyFont="1"/>
    <xf numFmtId="1" fontId="186" fillId="0" borderId="0" xfId="0" applyNumberFormat="1" applyFont="1"/>
    <xf numFmtId="0" fontId="186" fillId="0" borderId="0" xfId="0" applyFont="1" applyAlignment="1">
      <alignment vertical="top"/>
    </xf>
    <xf numFmtId="0" fontId="186" fillId="0" borderId="0" xfId="0" applyFont="1" applyBorder="1"/>
    <xf numFmtId="170" fontId="0" fillId="0" borderId="0" xfId="0" applyNumberFormat="1"/>
    <xf numFmtId="170" fontId="0" fillId="0" borderId="0" xfId="0" applyNumberFormat="1" applyFill="1"/>
    <xf numFmtId="170" fontId="0" fillId="0" borderId="0" xfId="0" applyNumberFormat="1" applyFill="1" applyBorder="1"/>
    <xf numFmtId="0" fontId="194" fillId="0" borderId="13" xfId="0" applyFont="1" applyFill="1" applyBorder="1" applyAlignment="1" applyProtection="1">
      <alignment horizontal="left" vertical="center"/>
      <protection locked="0"/>
    </xf>
    <xf numFmtId="0" fontId="194" fillId="0" borderId="13" xfId="0" applyFont="1" applyFill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 applyProtection="1">
      <alignment horizontal="center" vertical="center"/>
      <protection locked="0"/>
    </xf>
    <xf numFmtId="0" fontId="195" fillId="0" borderId="0" xfId="0" applyFont="1" applyFill="1" applyAlignment="1" applyProtection="1">
      <alignment vertical="center"/>
      <protection locked="0"/>
    </xf>
    <xf numFmtId="0" fontId="196" fillId="0" borderId="0" xfId="0" applyFont="1" applyFill="1" applyBorder="1" applyAlignment="1" applyProtection="1">
      <alignment horizontal="left" vertical="center" wrapText="1"/>
      <protection locked="0"/>
    </xf>
    <xf numFmtId="0" fontId="198" fillId="0" borderId="0" xfId="0" applyFont="1" applyFill="1" applyAlignment="1" applyProtection="1">
      <alignment vertical="center"/>
      <protection locked="0"/>
    </xf>
    <xf numFmtId="0" fontId="199" fillId="0" borderId="13" xfId="0" applyFont="1" applyFill="1" applyBorder="1" applyAlignment="1" applyProtection="1">
      <alignment horizontal="left" vertical="center" wrapText="1"/>
      <protection locked="0"/>
    </xf>
    <xf numFmtId="4" fontId="197" fillId="0" borderId="38" xfId="0" applyNumberFormat="1" applyFont="1" applyFill="1" applyBorder="1" applyAlignment="1" applyProtection="1">
      <alignment horizontal="center" vertical="center"/>
      <protection locked="0"/>
    </xf>
    <xf numFmtId="0" fontId="198" fillId="0" borderId="0" xfId="0" applyFont="1" applyFill="1" applyAlignment="1" applyProtection="1">
      <alignment horizontal="left" vertical="center"/>
      <protection locked="0"/>
    </xf>
    <xf numFmtId="0" fontId="198" fillId="0" borderId="0" xfId="798" applyFont="1" applyFill="1" applyAlignment="1" applyProtection="1">
      <alignment horizontal="left" vertical="center"/>
      <protection locked="0"/>
    </xf>
    <xf numFmtId="0" fontId="198" fillId="0" borderId="0" xfId="798" applyFont="1" applyAlignment="1" applyProtection="1">
      <alignment horizontal="left" vertical="center"/>
      <protection locked="0"/>
    </xf>
    <xf numFmtId="0" fontId="198" fillId="0" borderId="0" xfId="0" applyFont="1" applyFill="1" applyBorder="1" applyAlignment="1" applyProtection="1">
      <alignment horizontal="left" vertical="center"/>
      <protection locked="0"/>
    </xf>
    <xf numFmtId="0" fontId="198" fillId="0" borderId="0" xfId="798" applyFont="1" applyFill="1" applyBorder="1" applyAlignment="1" applyProtection="1">
      <alignment horizontal="left" vertical="center"/>
      <protection locked="0"/>
    </xf>
    <xf numFmtId="0" fontId="198" fillId="0" borderId="13" xfId="0" applyFont="1" applyFill="1" applyBorder="1" applyAlignment="1" applyProtection="1">
      <alignment horizontal="left" vertical="center"/>
      <protection locked="0"/>
    </xf>
    <xf numFmtId="0" fontId="198" fillId="0" borderId="13" xfId="798" applyFont="1" applyFill="1" applyBorder="1" applyAlignment="1" applyProtection="1">
      <alignment horizontal="left" vertical="center"/>
      <protection locked="0"/>
    </xf>
    <xf numFmtId="0" fontId="198" fillId="0" borderId="33" xfId="0" applyFont="1" applyFill="1" applyBorder="1" applyAlignment="1" applyProtection="1">
      <alignment horizontal="left" vertical="center"/>
      <protection locked="0"/>
    </xf>
    <xf numFmtId="0" fontId="198" fillId="0" borderId="33" xfId="798" applyFont="1" applyFill="1" applyBorder="1" applyAlignment="1" applyProtection="1">
      <alignment horizontal="left" vertical="center"/>
      <protection locked="0"/>
    </xf>
    <xf numFmtId="170" fontId="198" fillId="0" borderId="33" xfId="0" applyNumberFormat="1" applyFont="1" applyFill="1" applyBorder="1" applyAlignment="1" applyProtection="1">
      <alignment vertical="center"/>
      <protection locked="0"/>
    </xf>
    <xf numFmtId="170" fontId="198" fillId="0" borderId="0" xfId="0" applyNumberFormat="1" applyFont="1" applyFill="1" applyBorder="1" applyAlignment="1" applyProtection="1">
      <alignment vertical="center"/>
      <protection locked="0"/>
    </xf>
    <xf numFmtId="170" fontId="198" fillId="0" borderId="40" xfId="11177" applyNumberFormat="1" applyFont="1" applyFill="1" applyBorder="1" applyAlignment="1" applyProtection="1">
      <alignment vertical="center"/>
    </xf>
    <xf numFmtId="170" fontId="198" fillId="0" borderId="33" xfId="11177" applyNumberFormat="1" applyFont="1" applyFill="1" applyBorder="1" applyAlignment="1" applyProtection="1">
      <alignment vertical="center"/>
    </xf>
    <xf numFmtId="170" fontId="198" fillId="0" borderId="13" xfId="11177" applyNumberFormat="1" applyFont="1" applyFill="1" applyBorder="1" applyAlignment="1" applyProtection="1">
      <alignment vertical="center"/>
    </xf>
    <xf numFmtId="174" fontId="194" fillId="0" borderId="13" xfId="0" applyNumberFormat="1" applyFont="1" applyFill="1" applyBorder="1" applyAlignment="1" applyProtection="1">
      <alignment horizontal="center" vertical="center"/>
      <protection locked="0"/>
    </xf>
    <xf numFmtId="174" fontId="196" fillId="0" borderId="0" xfId="0" applyNumberFormat="1" applyFont="1" applyFill="1" applyBorder="1" applyAlignment="1" applyProtection="1">
      <alignment horizontal="left" vertical="center" wrapText="1"/>
      <protection locked="0"/>
    </xf>
    <xf numFmtId="174" fontId="198" fillId="0" borderId="13" xfId="11177" applyNumberFormat="1" applyFont="1" applyBorder="1" applyAlignment="1" applyProtection="1">
      <alignment horizontal="right" vertical="center"/>
      <protection locked="0"/>
    </xf>
    <xf numFmtId="174" fontId="198" fillId="0" borderId="0" xfId="11177" applyNumberFormat="1" applyFont="1" applyAlignment="1" applyProtection="1">
      <alignment horizontal="right" vertical="center"/>
      <protection locked="0"/>
    </xf>
    <xf numFmtId="174" fontId="198" fillId="0" borderId="33" xfId="11177" applyNumberFormat="1" applyFont="1" applyFill="1" applyBorder="1" applyAlignment="1" applyProtection="1">
      <alignment horizontal="right" vertical="center"/>
      <protection locked="0"/>
    </xf>
    <xf numFmtId="174" fontId="198" fillId="0" borderId="13" xfId="11177" applyNumberFormat="1" applyFont="1" applyFill="1" applyBorder="1" applyAlignment="1" applyProtection="1">
      <alignment horizontal="right" vertical="center"/>
      <protection locked="0"/>
    </xf>
    <xf numFmtId="174" fontId="0" fillId="0" borderId="0" xfId="0" applyNumberFormat="1" applyProtection="1">
      <protection locked="0"/>
    </xf>
    <xf numFmtId="174" fontId="198" fillId="0" borderId="0" xfId="11177" applyNumberFormat="1" applyFont="1" applyFill="1" applyAlignment="1" applyProtection="1">
      <alignment horizontal="right" vertical="center"/>
      <protection locked="0"/>
    </xf>
    <xf numFmtId="174" fontId="198" fillId="0" borderId="0" xfId="0" applyNumberFormat="1" applyFont="1" applyFill="1" applyAlignment="1" applyProtection="1">
      <alignment vertical="center"/>
      <protection locked="0"/>
    </xf>
    <xf numFmtId="174" fontId="198" fillId="0" borderId="0" xfId="11177" applyNumberFormat="1" applyFont="1" applyAlignment="1" applyProtection="1">
      <alignment horizontal="right" vertical="center"/>
    </xf>
    <xf numFmtId="174" fontId="198" fillId="0" borderId="13" xfId="11177" applyNumberFormat="1" applyFont="1" applyBorder="1" applyAlignment="1" applyProtection="1">
      <alignment horizontal="right" vertical="center"/>
    </xf>
    <xf numFmtId="174" fontId="0" fillId="0" borderId="0" xfId="0" applyNumberFormat="1" applyProtection="1"/>
    <xf numFmtId="174" fontId="194" fillId="0" borderId="30" xfId="0" applyNumberFormat="1" applyFont="1" applyFill="1" applyBorder="1" applyAlignment="1" applyProtection="1">
      <alignment vertical="center"/>
      <protection locked="0"/>
    </xf>
    <xf numFmtId="174" fontId="194" fillId="0" borderId="0" xfId="0" applyNumberFormat="1" applyFont="1" applyFill="1" applyBorder="1" applyAlignment="1" applyProtection="1">
      <alignment vertical="center"/>
      <protection locked="0"/>
    </xf>
    <xf numFmtId="174" fontId="200" fillId="37" borderId="39" xfId="0" applyNumberFormat="1" applyFont="1" applyFill="1" applyBorder="1" applyAlignment="1" applyProtection="1">
      <alignment vertical="center"/>
      <protection locked="0"/>
    </xf>
    <xf numFmtId="174" fontId="200" fillId="37" borderId="34" xfId="0" applyNumberFormat="1" applyFont="1" applyFill="1" applyBorder="1" applyAlignment="1" applyProtection="1">
      <alignment vertical="center"/>
      <protection locked="0"/>
    </xf>
    <xf numFmtId="174" fontId="200" fillId="37" borderId="35" xfId="0" applyNumberFormat="1" applyFont="1" applyFill="1" applyBorder="1" applyAlignment="1" applyProtection="1">
      <alignment vertical="center"/>
      <protection locked="0"/>
    </xf>
    <xf numFmtId="174" fontId="201" fillId="37" borderId="27" xfId="11177" applyNumberFormat="1" applyFont="1" applyFill="1" applyBorder="1" applyAlignment="1" applyProtection="1">
      <alignment vertical="center"/>
      <protection locked="0"/>
    </xf>
    <xf numFmtId="174" fontId="201" fillId="37" borderId="41" xfId="11177" applyNumberFormat="1" applyFont="1" applyFill="1" applyBorder="1" applyAlignment="1" applyProtection="1">
      <alignment vertical="center"/>
      <protection locked="0"/>
    </xf>
    <xf numFmtId="174" fontId="201" fillId="37" borderId="29" xfId="11177" applyNumberFormat="1" applyFont="1" applyFill="1" applyBorder="1" applyAlignment="1" applyProtection="1">
      <alignment vertical="center"/>
      <protection locked="0"/>
    </xf>
    <xf numFmtId="174" fontId="201" fillId="37" borderId="42" xfId="11177" applyNumberFormat="1" applyFont="1" applyFill="1" applyBorder="1" applyAlignment="1" applyProtection="1">
      <alignment vertical="center"/>
      <protection locked="0"/>
    </xf>
    <xf numFmtId="174" fontId="201" fillId="37" borderId="30" xfId="11177" applyNumberFormat="1" applyFont="1" applyFill="1" applyBorder="1" applyAlignment="1" applyProtection="1">
      <alignment vertical="center"/>
      <protection locked="0"/>
    </xf>
    <xf numFmtId="174" fontId="201" fillId="37" borderId="31" xfId="11177" applyNumberFormat="1" applyFont="1" applyFill="1" applyBorder="1" applyAlignment="1" applyProtection="1">
      <alignment vertical="center"/>
      <protection locked="0"/>
    </xf>
    <xf numFmtId="174" fontId="201" fillId="37" borderId="32" xfId="11177" applyNumberFormat="1" applyFont="1" applyFill="1" applyBorder="1" applyAlignment="1" applyProtection="1">
      <alignment vertical="center"/>
      <protection locked="0"/>
    </xf>
    <xf numFmtId="174" fontId="201" fillId="37" borderId="43" xfId="11177" applyNumberFormat="1" applyFont="1" applyFill="1" applyBorder="1" applyAlignment="1" applyProtection="1">
      <alignment vertical="center"/>
      <protection locked="0"/>
    </xf>
    <xf numFmtId="174" fontId="201" fillId="0" borderId="33" xfId="11177" applyNumberFormat="1" applyFont="1" applyFill="1" applyBorder="1" applyAlignment="1" applyProtection="1">
      <alignment vertical="center"/>
      <protection locked="0"/>
    </xf>
    <xf numFmtId="174" fontId="201" fillId="0" borderId="13" xfId="11177" applyNumberFormat="1" applyFont="1" applyFill="1" applyBorder="1" applyAlignment="1" applyProtection="1">
      <alignment vertical="center"/>
      <protection locked="0"/>
    </xf>
    <xf numFmtId="174" fontId="198" fillId="0" borderId="33" xfId="0" applyNumberFormat="1" applyFont="1" applyFill="1" applyBorder="1" applyAlignment="1" applyProtection="1">
      <alignment vertical="center"/>
      <protection locked="0"/>
    </xf>
    <xf numFmtId="174" fontId="198" fillId="0" borderId="0" xfId="0" applyNumberFormat="1" applyFont="1" applyFill="1" applyBorder="1" applyAlignment="1" applyProtection="1">
      <alignment vertical="center"/>
      <protection locked="0"/>
    </xf>
    <xf numFmtId="174" fontId="198" fillId="0" borderId="28" xfId="0" applyNumberFormat="1" applyFont="1" applyFill="1" applyBorder="1" applyAlignment="1" applyProtection="1">
      <alignment vertical="center"/>
      <protection locked="0"/>
    </xf>
    <xf numFmtId="174" fontId="198" fillId="0" borderId="30" xfId="0" applyNumberFormat="1" applyFont="1" applyFill="1" applyBorder="1" applyAlignment="1" applyProtection="1">
      <alignment vertical="center"/>
      <protection locked="0"/>
    </xf>
    <xf numFmtId="174" fontId="198" fillId="0" borderId="0" xfId="11177" applyNumberFormat="1" applyFont="1" applyFill="1" applyAlignment="1" applyProtection="1">
      <alignment horizontal="right" vertical="center"/>
    </xf>
    <xf numFmtId="174" fontId="0" fillId="0" borderId="0" xfId="0" applyNumberFormat="1" applyFill="1" applyProtection="1">
      <protection locked="0"/>
    </xf>
    <xf numFmtId="174" fontId="0" fillId="0" borderId="0" xfId="0" applyNumberFormat="1" applyFill="1" applyProtection="1"/>
    <xf numFmtId="174" fontId="154" fillId="0" borderId="0" xfId="0" applyNumberFormat="1" applyFont="1" applyProtection="1">
      <protection locked="0"/>
    </xf>
    <xf numFmtId="174" fontId="154" fillId="0" borderId="0" xfId="0" applyNumberFormat="1" applyFont="1" applyProtection="1"/>
    <xf numFmtId="174" fontId="154" fillId="0" borderId="13" xfId="0" applyNumberFormat="1" applyFont="1" applyBorder="1" applyProtection="1">
      <protection locked="0"/>
    </xf>
    <xf numFmtId="174" fontId="154" fillId="0" borderId="13" xfId="0" applyNumberFormat="1" applyFont="1" applyBorder="1" applyProtection="1"/>
    <xf numFmtId="0" fontId="203" fillId="0" borderId="0" xfId="0" applyFont="1"/>
    <xf numFmtId="0" fontId="187" fillId="40" borderId="0" xfId="0" applyFont="1" applyFill="1" applyBorder="1"/>
    <xf numFmtId="0" fontId="186" fillId="40" borderId="0" xfId="0" applyFont="1" applyFill="1" applyBorder="1"/>
    <xf numFmtId="1" fontId="186" fillId="40" borderId="0" xfId="0" applyNumberFormat="1" applyFont="1" applyFill="1" applyBorder="1"/>
    <xf numFmtId="0" fontId="203" fillId="40" borderId="0" xfId="0" applyFont="1" applyFill="1" applyBorder="1"/>
    <xf numFmtId="172" fontId="186" fillId="40" borderId="25" xfId="798" applyNumberFormat="1" applyFont="1" applyFill="1" applyBorder="1"/>
    <xf numFmtId="0" fontId="186" fillId="40" borderId="25" xfId="0" applyFont="1" applyFill="1" applyBorder="1"/>
    <xf numFmtId="172" fontId="190" fillId="40" borderId="25" xfId="798" applyNumberFormat="1" applyFont="1" applyFill="1" applyBorder="1"/>
    <xf numFmtId="169" fontId="186" fillId="39" borderId="25" xfId="798" applyNumberFormat="1" applyFont="1" applyFill="1" applyBorder="1"/>
    <xf numFmtId="172" fontId="186" fillId="39" borderId="25" xfId="798" applyNumberFormat="1" applyFont="1" applyFill="1" applyBorder="1"/>
    <xf numFmtId="0" fontId="185" fillId="40" borderId="0" xfId="0" applyFont="1" applyFill="1" applyBorder="1"/>
    <xf numFmtId="172" fontId="189" fillId="39" borderId="1" xfId="798" applyNumberFormat="1" applyFont="1" applyFill="1" applyBorder="1"/>
    <xf numFmtId="172" fontId="186" fillId="39" borderId="1" xfId="798" applyNumberFormat="1" applyFont="1" applyFill="1" applyBorder="1"/>
    <xf numFmtId="172" fontId="189" fillId="40" borderId="25" xfId="798" applyNumberFormat="1" applyFont="1" applyFill="1" applyBorder="1"/>
    <xf numFmtId="1" fontId="186" fillId="40" borderId="25" xfId="0" applyNumberFormat="1" applyFont="1" applyFill="1" applyBorder="1"/>
    <xf numFmtId="0" fontId="186" fillId="0" borderId="25" xfId="0" applyFont="1" applyBorder="1"/>
    <xf numFmtId="9" fontId="186" fillId="40" borderId="0" xfId="0" applyNumberFormat="1" applyFont="1" applyFill="1" applyBorder="1"/>
    <xf numFmtId="0" fontId="186" fillId="40" borderId="0" xfId="0" applyFont="1" applyFill="1" applyBorder="1" applyAlignment="1">
      <alignment vertical="top"/>
    </xf>
    <xf numFmtId="4" fontId="186" fillId="40" borderId="0" xfId="95" applyNumberFormat="1" applyFont="1" applyFill="1" applyBorder="1" applyAlignment="1">
      <alignment horizontal="right"/>
    </xf>
    <xf numFmtId="17" fontId="186" fillId="0" borderId="46" xfId="0" applyNumberFormat="1" applyFont="1" applyBorder="1" applyAlignment="1">
      <alignment horizontal="center" vertical="center"/>
    </xf>
    <xf numFmtId="0" fontId="187" fillId="39" borderId="36" xfId="0" applyFont="1" applyFill="1" applyBorder="1"/>
    <xf numFmtId="0" fontId="186" fillId="40" borderId="36" xfId="0" applyNumberFormat="1" applyFont="1" applyFill="1" applyBorder="1"/>
    <xf numFmtId="0" fontId="202" fillId="40" borderId="36" xfId="0" applyFont="1" applyFill="1" applyBorder="1"/>
    <xf numFmtId="0" fontId="186" fillId="40" borderId="36" xfId="0" applyFont="1" applyFill="1" applyBorder="1"/>
    <xf numFmtId="0" fontId="187" fillId="40" borderId="36" xfId="0" applyFont="1" applyFill="1" applyBorder="1"/>
    <xf numFmtId="0" fontId="185" fillId="39" borderId="36" xfId="0" applyFont="1" applyFill="1" applyBorder="1"/>
    <xf numFmtId="0" fontId="186" fillId="39" borderId="50" xfId="0" applyFont="1" applyFill="1" applyBorder="1"/>
    <xf numFmtId="0" fontId="186" fillId="40" borderId="50" xfId="0" applyFont="1" applyFill="1" applyBorder="1"/>
    <xf numFmtId="0" fontId="186" fillId="0" borderId="50" xfId="0" applyFont="1" applyFill="1" applyBorder="1"/>
    <xf numFmtId="172" fontId="186" fillId="0" borderId="50" xfId="798" applyNumberFormat="1" applyFont="1" applyFill="1" applyBorder="1"/>
    <xf numFmtId="0" fontId="187" fillId="39" borderId="50" xfId="0" applyFont="1" applyFill="1" applyBorder="1"/>
    <xf numFmtId="0" fontId="186" fillId="0" borderId="50" xfId="0" applyFont="1" applyBorder="1"/>
    <xf numFmtId="17" fontId="187" fillId="0" borderId="8" xfId="0" applyNumberFormat="1" applyFont="1" applyBorder="1" applyAlignment="1">
      <alignment horizontal="center" vertical="center" wrapText="1"/>
    </xf>
    <xf numFmtId="0" fontId="186" fillId="0" borderId="57" xfId="0" applyFont="1" applyBorder="1" applyAlignment="1">
      <alignment vertical="top"/>
    </xf>
    <xf numFmtId="0" fontId="187" fillId="39" borderId="58" xfId="0" applyFont="1" applyFill="1" applyBorder="1"/>
    <xf numFmtId="0" fontId="186" fillId="40" borderId="58" xfId="0" applyNumberFormat="1" applyFont="1" applyFill="1" applyBorder="1"/>
    <xf numFmtId="0" fontId="202" fillId="40" borderId="58" xfId="0" applyFont="1" applyFill="1" applyBorder="1"/>
    <xf numFmtId="0" fontId="186" fillId="40" borderId="58" xfId="0" applyFont="1" applyFill="1" applyBorder="1"/>
    <xf numFmtId="0" fontId="186" fillId="39" borderId="58" xfId="0" applyFont="1" applyFill="1" applyBorder="1"/>
    <xf numFmtId="0" fontId="187" fillId="40" borderId="58" xfId="0" applyFont="1" applyFill="1" applyBorder="1"/>
    <xf numFmtId="0" fontId="186" fillId="0" borderId="58" xfId="0" applyFont="1" applyBorder="1"/>
    <xf numFmtId="173" fontId="187" fillId="38" borderId="34" xfId="0" applyNumberFormat="1" applyFont="1" applyFill="1" applyBorder="1" applyAlignment="1">
      <alignment vertical="center"/>
    </xf>
    <xf numFmtId="173" fontId="187" fillId="38" borderId="35" xfId="0" applyNumberFormat="1" applyFont="1" applyFill="1" applyBorder="1" applyAlignment="1">
      <alignment vertical="center"/>
    </xf>
    <xf numFmtId="173" fontId="187" fillId="38" borderId="26" xfId="0" applyNumberFormat="1" applyFont="1" applyFill="1" applyBorder="1" applyAlignment="1">
      <alignment vertical="center"/>
    </xf>
    <xf numFmtId="169" fontId="186" fillId="39" borderId="2" xfId="798" applyNumberFormat="1" applyFont="1" applyFill="1" applyBorder="1"/>
    <xf numFmtId="0" fontId="186" fillId="39" borderId="63" xfId="0" applyFont="1" applyFill="1" applyBorder="1"/>
    <xf numFmtId="173" fontId="187" fillId="40" borderId="0" xfId="0" applyNumberFormat="1" applyFont="1" applyFill="1" applyBorder="1" applyAlignment="1">
      <alignment vertical="center"/>
    </xf>
    <xf numFmtId="173" fontId="187" fillId="40" borderId="13" xfId="0" applyNumberFormat="1" applyFont="1" applyFill="1" applyBorder="1" applyAlignment="1">
      <alignment vertical="center"/>
    </xf>
    <xf numFmtId="0" fontId="186" fillId="40" borderId="44" xfId="0" applyFont="1" applyFill="1" applyBorder="1"/>
    <xf numFmtId="0" fontId="186" fillId="40" borderId="44" xfId="0" applyFont="1" applyFill="1" applyBorder="1" applyAlignment="1">
      <alignment vertical="top"/>
    </xf>
    <xf numFmtId="172" fontId="186" fillId="39" borderId="46" xfId="798" applyNumberFormat="1" applyFont="1" applyFill="1" applyBorder="1"/>
    <xf numFmtId="0" fontId="186" fillId="39" borderId="55" xfId="0" applyFont="1" applyFill="1" applyBorder="1"/>
    <xf numFmtId="173" fontId="186" fillId="38" borderId="34" xfId="0" applyNumberFormat="1" applyFont="1" applyFill="1" applyBorder="1" applyAlignment="1">
      <alignment vertical="center"/>
    </xf>
    <xf numFmtId="168" fontId="204" fillId="38" borderId="34" xfId="0" applyNumberFormat="1" applyFont="1" applyFill="1" applyBorder="1"/>
    <xf numFmtId="173" fontId="186" fillId="38" borderId="35" xfId="0" applyNumberFormat="1" applyFont="1" applyFill="1" applyBorder="1" applyAlignment="1">
      <alignment vertical="center"/>
    </xf>
    <xf numFmtId="168" fontId="204" fillId="40" borderId="34" xfId="0" applyNumberFormat="1" applyFont="1" applyFill="1" applyBorder="1"/>
    <xf numFmtId="169" fontId="188" fillId="39" borderId="6" xfId="798" applyNumberFormat="1" applyFont="1" applyFill="1" applyBorder="1"/>
    <xf numFmtId="169" fontId="188" fillId="39" borderId="15" xfId="798" applyNumberFormat="1" applyFont="1" applyFill="1" applyBorder="1"/>
    <xf numFmtId="0" fontId="186" fillId="40" borderId="63" xfId="0" applyFont="1" applyFill="1" applyBorder="1"/>
    <xf numFmtId="0" fontId="187" fillId="39" borderId="55" xfId="0" applyFont="1" applyFill="1" applyBorder="1"/>
    <xf numFmtId="0" fontId="186" fillId="39" borderId="59" xfId="0" applyFont="1" applyFill="1" applyBorder="1"/>
    <xf numFmtId="169" fontId="187" fillId="39" borderId="56" xfId="798" applyNumberFormat="1" applyFont="1" applyFill="1" applyBorder="1"/>
    <xf numFmtId="0" fontId="186" fillId="39" borderId="51" xfId="0" applyFont="1" applyFill="1" applyBorder="1"/>
    <xf numFmtId="0" fontId="186" fillId="40" borderId="37" xfId="0" applyFont="1" applyFill="1" applyBorder="1"/>
    <xf numFmtId="0" fontId="186" fillId="39" borderId="46" xfId="0" applyFont="1" applyFill="1" applyBorder="1"/>
    <xf numFmtId="1" fontId="186" fillId="39" borderId="46" xfId="0" applyNumberFormat="1" applyFont="1" applyFill="1" applyBorder="1"/>
    <xf numFmtId="176" fontId="205" fillId="40" borderId="0" xfId="0" applyNumberFormat="1" applyFont="1" applyFill="1" applyBorder="1" applyAlignment="1">
      <alignment horizontal="center"/>
    </xf>
    <xf numFmtId="176" fontId="188" fillId="42" borderId="48" xfId="0" applyNumberFormat="1" applyFont="1" applyFill="1" applyBorder="1" applyAlignment="1">
      <alignment horizontal="center" vertical="top" wrapText="1"/>
    </xf>
    <xf numFmtId="176" fontId="188" fillId="43" borderId="1" xfId="0" applyNumberFormat="1" applyFont="1" applyFill="1" applyBorder="1" applyAlignment="1">
      <alignment horizontal="center" vertical="top" wrapText="1"/>
    </xf>
    <xf numFmtId="176" fontId="188" fillId="37" borderId="47" xfId="0" applyNumberFormat="1" applyFont="1" applyFill="1" applyBorder="1" applyAlignment="1">
      <alignment horizontal="center" vertical="top" wrapText="1"/>
    </xf>
    <xf numFmtId="176" fontId="187" fillId="45" borderId="34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/>
    </xf>
    <xf numFmtId="176" fontId="186" fillId="39" borderId="49" xfId="0" applyNumberFormat="1" applyFont="1" applyFill="1" applyBorder="1" applyAlignment="1">
      <alignment horizontal="center" vertical="center"/>
    </xf>
    <xf numFmtId="176" fontId="186" fillId="39" borderId="25" xfId="0" applyNumberFormat="1" applyFont="1" applyFill="1" applyBorder="1" applyAlignment="1">
      <alignment horizontal="center" vertical="center"/>
    </xf>
    <xf numFmtId="176" fontId="186" fillId="39" borderId="50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/>
    </xf>
    <xf numFmtId="176" fontId="186" fillId="44" borderId="25" xfId="0" applyNumberFormat="1" applyFont="1" applyFill="1" applyBorder="1" applyAlignment="1">
      <alignment horizontal="center" vertical="center"/>
    </xf>
    <xf numFmtId="176" fontId="186" fillId="37" borderId="50" xfId="0" applyNumberFormat="1" applyFont="1" applyFill="1" applyBorder="1" applyAlignment="1">
      <alignment horizontal="center" vertical="center"/>
    </xf>
    <xf numFmtId="176" fontId="186" fillId="39" borderId="62" xfId="0" applyNumberFormat="1" applyFont="1" applyFill="1" applyBorder="1" applyAlignment="1">
      <alignment horizontal="center" vertical="center"/>
    </xf>
    <xf numFmtId="176" fontId="186" fillId="39" borderId="2" xfId="0" applyNumberFormat="1" applyFont="1" applyFill="1" applyBorder="1" applyAlignment="1">
      <alignment horizontal="center" vertical="center"/>
    </xf>
    <xf numFmtId="176" fontId="186" fillId="39" borderId="63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/>
    </xf>
    <xf numFmtId="176" fontId="186" fillId="39" borderId="46" xfId="0" applyNumberFormat="1" applyFont="1" applyFill="1" applyBorder="1" applyAlignment="1">
      <alignment horizontal="center" vertical="center"/>
    </xf>
    <xf numFmtId="176" fontId="186" fillId="39" borderId="55" xfId="0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 vertical="center" wrapText="1"/>
    </xf>
    <xf numFmtId="176" fontId="186" fillId="37" borderId="50" xfId="11177" applyNumberFormat="1" applyFont="1" applyFill="1" applyBorder="1" applyAlignment="1">
      <alignment horizontal="center" vertical="center"/>
    </xf>
    <xf numFmtId="176" fontId="186" fillId="39" borderId="51" xfId="0" applyNumberFormat="1" applyFont="1" applyFill="1" applyBorder="1" applyAlignment="1">
      <alignment horizontal="center" vertical="center"/>
    </xf>
    <xf numFmtId="176" fontId="186" fillId="41" borderId="34" xfId="0" applyNumberFormat="1" applyFont="1" applyFill="1" applyBorder="1" applyAlignment="1">
      <alignment horizontal="center" vertical="center"/>
    </xf>
    <xf numFmtId="176" fontId="186" fillId="41" borderId="35" xfId="0" applyNumberFormat="1" applyFont="1" applyFill="1" applyBorder="1" applyAlignment="1">
      <alignment horizontal="center" vertical="center"/>
    </xf>
    <xf numFmtId="176" fontId="186" fillId="39" borderId="61" xfId="0" applyNumberFormat="1" applyFont="1" applyFill="1" applyBorder="1" applyAlignment="1">
      <alignment horizontal="center" vertical="center" wrapText="1"/>
    </xf>
    <xf numFmtId="176" fontId="186" fillId="39" borderId="55" xfId="11177" applyNumberFormat="1" applyFont="1" applyFill="1" applyBorder="1" applyAlignment="1">
      <alignment horizontal="center" vertical="center"/>
    </xf>
    <xf numFmtId="176" fontId="186" fillId="39" borderId="49" xfId="0" applyNumberFormat="1" applyFont="1" applyFill="1" applyBorder="1" applyAlignment="1">
      <alignment horizontal="center" vertical="center" wrapText="1"/>
    </xf>
    <xf numFmtId="176" fontId="186" fillId="39" borderId="50" xfId="11177" applyNumberFormat="1" applyFont="1" applyFill="1" applyBorder="1" applyAlignment="1">
      <alignment horizontal="center" vertical="center"/>
    </xf>
    <xf numFmtId="176" fontId="186" fillId="39" borderId="63" xfId="11177" applyNumberFormat="1" applyFont="1" applyFill="1" applyBorder="1" applyAlignment="1">
      <alignment horizontal="center" vertical="center"/>
    </xf>
    <xf numFmtId="176" fontId="186" fillId="42" borderId="49" xfId="0" applyNumberFormat="1" applyFont="1" applyFill="1" applyBorder="1" applyAlignment="1">
      <alignment horizontal="center"/>
    </xf>
    <xf numFmtId="176" fontId="186" fillId="37" borderId="50" xfId="0" applyNumberFormat="1" applyFont="1" applyFill="1" applyBorder="1" applyAlignment="1">
      <alignment horizontal="center"/>
    </xf>
    <xf numFmtId="176" fontId="186" fillId="39" borderId="62" xfId="0" applyNumberFormat="1" applyFont="1" applyFill="1" applyBorder="1" applyAlignment="1">
      <alignment horizontal="center" vertical="center" wrapText="1"/>
    </xf>
    <xf numFmtId="176" fontId="186" fillId="0" borderId="0" xfId="0" applyNumberFormat="1" applyFont="1" applyAlignment="1">
      <alignment horizontal="center"/>
    </xf>
    <xf numFmtId="174" fontId="198" fillId="0" borderId="0" xfId="11177" applyNumberFormat="1" applyFont="1" applyBorder="1" applyAlignment="1" applyProtection="1">
      <alignment horizontal="right" vertical="center"/>
    </xf>
    <xf numFmtId="174" fontId="207" fillId="0" borderId="0" xfId="0" applyNumberFormat="1" applyFont="1" applyFill="1" applyAlignment="1">
      <alignment horizontal="center"/>
    </xf>
    <xf numFmtId="0" fontId="207" fillId="0" borderId="0" xfId="0" applyFont="1" applyFill="1"/>
    <xf numFmtId="0" fontId="207" fillId="0" borderId="0" xfId="0" applyFont="1" applyFill="1" applyAlignment="1">
      <alignment horizontal="center"/>
    </xf>
    <xf numFmtId="174" fontId="208" fillId="0" borderId="0" xfId="0" applyNumberFormat="1" applyFont="1" applyFill="1" applyAlignment="1">
      <alignment horizontal="center"/>
    </xf>
    <xf numFmtId="174" fontId="207" fillId="0" borderId="0" xfId="11177" applyNumberFormat="1" applyFont="1" applyFill="1" applyAlignment="1">
      <alignment horizontal="center"/>
    </xf>
    <xf numFmtId="176" fontId="187" fillId="45" borderId="35" xfId="0" applyNumberFormat="1" applyFont="1" applyFill="1" applyBorder="1" applyAlignment="1">
      <alignment horizontal="center" vertical="center"/>
    </xf>
    <xf numFmtId="4" fontId="186" fillId="40" borderId="25" xfId="798" applyNumberFormat="1" applyFont="1" applyFill="1" applyBorder="1"/>
    <xf numFmtId="0" fontId="187" fillId="41" borderId="53" xfId="0" applyFont="1" applyFill="1" applyBorder="1" applyAlignment="1">
      <alignment horizontal="center" vertical="center"/>
    </xf>
    <xf numFmtId="0" fontId="187" fillId="41" borderId="54" xfId="0" applyFont="1" applyFill="1" applyBorder="1" applyAlignment="1">
      <alignment horizontal="center" vertical="center"/>
    </xf>
    <xf numFmtId="1" fontId="189" fillId="0" borderId="46" xfId="0" applyNumberFormat="1" applyFont="1" applyBorder="1" applyAlignment="1">
      <alignment horizontal="center" vertical="center"/>
    </xf>
    <xf numFmtId="1" fontId="189" fillId="0" borderId="55" xfId="0" applyNumberFormat="1" applyFont="1" applyBorder="1" applyAlignment="1">
      <alignment horizontal="center" vertical="center"/>
    </xf>
    <xf numFmtId="176" fontId="186" fillId="40" borderId="13" xfId="0" applyNumberFormat="1" applyFont="1" applyFill="1" applyBorder="1" applyAlignment="1">
      <alignment horizontal="center"/>
    </xf>
    <xf numFmtId="176" fontId="188" fillId="46" borderId="47" xfId="0" applyNumberFormat="1" applyFont="1" applyFill="1" applyBorder="1" applyAlignment="1">
      <alignment horizontal="center" vertical="top" wrapText="1"/>
    </xf>
    <xf numFmtId="176" fontId="186" fillId="46" borderId="52" xfId="0" applyNumberFormat="1" applyFont="1" applyFill="1" applyBorder="1" applyAlignment="1">
      <alignment horizontal="center" vertical="center"/>
    </xf>
    <xf numFmtId="176" fontId="186" fillId="46" borderId="35" xfId="0" applyNumberFormat="1" applyFont="1" applyFill="1" applyBorder="1" applyAlignment="1">
      <alignment horizontal="center" vertical="center"/>
    </xf>
    <xf numFmtId="176" fontId="186" fillId="46" borderId="50" xfId="11177" applyNumberFormat="1" applyFont="1" applyFill="1" applyBorder="1" applyAlignment="1">
      <alignment horizontal="center" vertical="center"/>
    </xf>
    <xf numFmtId="176" fontId="186" fillId="46" borderId="44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 vertical="center"/>
    </xf>
    <xf numFmtId="176" fontId="186" fillId="46" borderId="50" xfId="0" applyNumberFormat="1" applyFont="1" applyFill="1" applyBorder="1" applyAlignment="1">
      <alignment horizontal="center"/>
    </xf>
    <xf numFmtId="176" fontId="187" fillId="46" borderId="64" xfId="0" applyNumberFormat="1" applyFont="1" applyFill="1" applyBorder="1" applyAlignment="1">
      <alignment horizontal="center" vertical="center"/>
    </xf>
    <xf numFmtId="0" fontId="212" fillId="0" borderId="0" xfId="0" applyFont="1"/>
    <xf numFmtId="176" fontId="213" fillId="40" borderId="0" xfId="0" applyNumberFormat="1" applyFont="1" applyFill="1" applyBorder="1" applyAlignment="1">
      <alignment horizontal="center"/>
    </xf>
    <xf numFmtId="173" fontId="187" fillId="38" borderId="64" xfId="0" applyNumberFormat="1" applyFont="1" applyFill="1" applyBorder="1" applyAlignment="1">
      <alignment vertical="center"/>
    </xf>
    <xf numFmtId="168" fontId="204" fillId="38" borderId="64" xfId="0" applyNumberFormat="1" applyFont="1" applyFill="1" applyBorder="1"/>
    <xf numFmtId="176" fontId="186" fillId="46" borderId="64" xfId="0" applyNumberFormat="1" applyFont="1" applyFill="1" applyBorder="1" applyAlignment="1">
      <alignment horizontal="center" vertical="center"/>
    </xf>
    <xf numFmtId="168" fontId="204" fillId="38" borderId="35" xfId="0" applyNumberFormat="1" applyFont="1" applyFill="1" applyBorder="1"/>
    <xf numFmtId="0" fontId="187" fillId="39" borderId="37" xfId="0" applyFont="1" applyFill="1" applyBorder="1"/>
    <xf numFmtId="171" fontId="187" fillId="40" borderId="0" xfId="0" applyNumberFormat="1" applyFont="1" applyFill="1" applyBorder="1" applyAlignment="1">
      <alignment horizontal="left"/>
    </xf>
    <xf numFmtId="176" fontId="186" fillId="42" borderId="62" xfId="0" applyNumberFormat="1" applyFont="1" applyFill="1" applyBorder="1" applyAlignment="1">
      <alignment horizontal="center" vertical="center"/>
    </xf>
    <xf numFmtId="176" fontId="186" fillId="37" borderId="63" xfId="0" applyNumberFormat="1" applyFont="1" applyFill="1" applyBorder="1" applyAlignment="1">
      <alignment horizontal="center" vertical="center"/>
    </xf>
    <xf numFmtId="176" fontId="186" fillId="46" borderId="65" xfId="0" applyNumberFormat="1" applyFont="1" applyFill="1" applyBorder="1" applyAlignment="1">
      <alignment horizontal="center" vertical="center"/>
    </xf>
    <xf numFmtId="172" fontId="186" fillId="40" borderId="2" xfId="798" applyNumberFormat="1" applyFont="1" applyFill="1" applyBorder="1"/>
    <xf numFmtId="174" fontId="187" fillId="41" borderId="64" xfId="0" applyNumberFormat="1" applyFont="1" applyFill="1" applyBorder="1" applyAlignment="1">
      <alignment horizontal="center" vertical="center" wrapText="1"/>
    </xf>
    <xf numFmtId="176" fontId="187" fillId="46" borderId="54" xfId="0" applyNumberFormat="1" applyFont="1" applyFill="1" applyBorder="1" applyAlignment="1">
      <alignment horizontal="center" vertical="center"/>
    </xf>
    <xf numFmtId="0" fontId="187" fillId="41" borderId="64" xfId="0" applyFont="1" applyFill="1" applyBorder="1" applyAlignment="1">
      <alignment horizontal="center" vertical="center"/>
    </xf>
    <xf numFmtId="176" fontId="186" fillId="39" borderId="8" xfId="0" applyNumberFormat="1" applyFont="1" applyFill="1" applyBorder="1" applyAlignment="1">
      <alignment horizontal="center" vertical="center"/>
    </xf>
    <xf numFmtId="168" fontId="187" fillId="45" borderId="64" xfId="0" applyNumberFormat="1" applyFont="1" applyFill="1" applyBorder="1"/>
    <xf numFmtId="176" fontId="186" fillId="39" borderId="52" xfId="11177" applyNumberFormat="1" applyFont="1" applyFill="1" applyBorder="1" applyAlignment="1">
      <alignment horizontal="center" vertical="center"/>
    </xf>
    <xf numFmtId="177" fontId="0" fillId="0" borderId="0" xfId="0" applyNumberFormat="1"/>
    <xf numFmtId="177" fontId="0" fillId="37" borderId="3" xfId="0" applyNumberFormat="1" applyFill="1" applyBorder="1"/>
    <xf numFmtId="177" fontId="0" fillId="37" borderId="4" xfId="0" applyNumberFormat="1" applyFill="1" applyBorder="1"/>
    <xf numFmtId="177" fontId="154" fillId="37" borderId="3" xfId="0" applyNumberFormat="1" applyFont="1" applyFill="1" applyBorder="1"/>
    <xf numFmtId="177" fontId="154" fillId="37" borderId="4" xfId="0" applyNumberFormat="1" applyFont="1" applyFill="1" applyBorder="1"/>
    <xf numFmtId="177" fontId="0" fillId="37" borderId="5" xfId="0" applyNumberFormat="1" applyFill="1" applyBorder="1"/>
    <xf numFmtId="177" fontId="0" fillId="37" borderId="6" xfId="0" applyNumberFormat="1" applyFill="1" applyBorder="1"/>
    <xf numFmtId="177" fontId="192" fillId="37" borderId="7" xfId="0" applyNumberFormat="1" applyFont="1" applyFill="1" applyBorder="1" applyAlignment="1">
      <alignment horizontal="right"/>
    </xf>
    <xf numFmtId="177" fontId="0" fillId="37" borderId="8" xfId="0" applyNumberFormat="1" applyFill="1" applyBorder="1"/>
    <xf numFmtId="177" fontId="0" fillId="0" borderId="0" xfId="0" applyNumberFormat="1" applyFill="1"/>
    <xf numFmtId="177" fontId="0" fillId="0" borderId="0" xfId="11177" applyNumberFormat="1" applyFont="1" applyFill="1"/>
    <xf numFmtId="177" fontId="0" fillId="0" borderId="0" xfId="0" applyNumberFormat="1" applyBorder="1"/>
    <xf numFmtId="177" fontId="154" fillId="0" borderId="0" xfId="0" applyNumberFormat="1" applyFont="1" applyFill="1" applyBorder="1"/>
    <xf numFmtId="177" fontId="0" fillId="0" borderId="0" xfId="0" applyNumberFormat="1" applyFill="1" applyBorder="1"/>
    <xf numFmtId="0" fontId="203" fillId="40" borderId="37" xfId="0" applyFont="1" applyFill="1" applyBorder="1"/>
    <xf numFmtId="168" fontId="204" fillId="40" borderId="0" xfId="0" applyNumberFormat="1" applyFont="1" applyFill="1" applyBorder="1"/>
    <xf numFmtId="168" fontId="204" fillId="38" borderId="59" xfId="0" applyNumberFormat="1" applyFont="1" applyFill="1" applyBorder="1"/>
    <xf numFmtId="176" fontId="186" fillId="41" borderId="13" xfId="0" applyNumberFormat="1" applyFont="1" applyFill="1" applyBorder="1" applyAlignment="1">
      <alignment horizontal="center" vertical="center"/>
    </xf>
    <xf numFmtId="176" fontId="186" fillId="41" borderId="44" xfId="0" applyNumberFormat="1" applyFont="1" applyFill="1" applyBorder="1" applyAlignment="1">
      <alignment horizontal="center" vertical="center"/>
    </xf>
    <xf numFmtId="176" fontId="186" fillId="44" borderId="2" xfId="0" applyNumberFormat="1" applyFont="1" applyFill="1" applyBorder="1" applyAlignment="1">
      <alignment horizontal="center" vertical="center"/>
    </xf>
    <xf numFmtId="0" fontId="187" fillId="39" borderId="26" xfId="0" applyFont="1" applyFill="1" applyBorder="1"/>
    <xf numFmtId="176" fontId="186" fillId="39" borderId="66" xfId="0" applyNumberFormat="1" applyFont="1" applyFill="1" applyBorder="1" applyAlignment="1">
      <alignment horizontal="center" vertical="center"/>
    </xf>
    <xf numFmtId="176" fontId="186" fillId="39" borderId="67" xfId="0" applyNumberFormat="1" applyFont="1" applyFill="1" applyBorder="1" applyAlignment="1">
      <alignment horizontal="center" vertical="center"/>
    </xf>
    <xf numFmtId="176" fontId="186" fillId="39" borderId="68" xfId="0" applyNumberFormat="1" applyFont="1" applyFill="1" applyBorder="1" applyAlignment="1">
      <alignment horizontal="center" vertical="center"/>
    </xf>
    <xf numFmtId="176" fontId="186" fillId="46" borderId="72" xfId="0" applyNumberFormat="1" applyFont="1" applyFill="1" applyBorder="1" applyAlignment="1">
      <alignment horizontal="center" vertical="center"/>
    </xf>
    <xf numFmtId="176" fontId="187" fillId="40" borderId="34" xfId="0" applyNumberFormat="1" applyFont="1" applyFill="1" applyBorder="1" applyAlignment="1">
      <alignment horizontal="center" vertical="center"/>
    </xf>
    <xf numFmtId="176" fontId="187" fillId="0" borderId="34" xfId="0" applyNumberFormat="1" applyFont="1" applyFill="1" applyBorder="1" applyAlignment="1">
      <alignment horizontal="center" vertical="center"/>
    </xf>
    <xf numFmtId="176" fontId="187" fillId="45" borderId="26" xfId="0" applyNumberFormat="1" applyFont="1" applyFill="1" applyBorder="1" applyAlignment="1">
      <alignment horizontal="center" vertical="center"/>
    </xf>
    <xf numFmtId="176" fontId="186" fillId="39" borderId="73" xfId="0" applyNumberFormat="1" applyFont="1" applyFill="1" applyBorder="1" applyAlignment="1">
      <alignment horizontal="center" vertical="center"/>
    </xf>
    <xf numFmtId="168" fontId="204" fillId="40" borderId="13" xfId="0" applyNumberFormat="1" applyFont="1" applyFill="1" applyBorder="1"/>
    <xf numFmtId="169" fontId="186" fillId="39" borderId="45" xfId="798" applyNumberFormat="1" applyFont="1" applyFill="1" applyBorder="1"/>
    <xf numFmtId="4" fontId="186" fillId="40" borderId="0" xfId="0" applyNumberFormat="1" applyFont="1" applyFill="1" applyBorder="1"/>
    <xf numFmtId="0" fontId="186" fillId="40" borderId="0" xfId="0" applyNumberFormat="1" applyFont="1" applyFill="1" applyBorder="1"/>
    <xf numFmtId="0" fontId="186" fillId="40" borderId="0" xfId="0" applyFont="1" applyFill="1"/>
    <xf numFmtId="0" fontId="205" fillId="40" borderId="0" xfId="0" applyFont="1" applyFill="1" applyBorder="1"/>
    <xf numFmtId="175" fontId="186" fillId="40" borderId="0" xfId="0" applyNumberFormat="1" applyFont="1" applyFill="1" applyBorder="1"/>
    <xf numFmtId="2" fontId="205" fillId="40" borderId="0" xfId="0" applyNumberFormat="1" applyFont="1" applyFill="1" applyBorder="1"/>
    <xf numFmtId="174" fontId="187" fillId="40" borderId="0" xfId="0" applyNumberFormat="1" applyFont="1" applyFill="1" applyBorder="1" applyAlignment="1">
      <alignment horizontal="center"/>
    </xf>
    <xf numFmtId="174" fontId="188" fillId="40" borderId="0" xfId="0" applyNumberFormat="1" applyFont="1" applyFill="1" applyBorder="1" applyAlignment="1">
      <alignment horizontal="center"/>
    </xf>
    <xf numFmtId="2" fontId="187" fillId="40" borderId="0" xfId="0" applyNumberFormat="1" applyFont="1" applyFill="1" applyBorder="1" applyAlignment="1">
      <alignment horizontal="center"/>
    </xf>
    <xf numFmtId="176" fontId="188" fillId="40" borderId="0" xfId="0" applyNumberFormat="1" applyFont="1" applyFill="1" applyBorder="1" applyAlignment="1">
      <alignment horizontal="center"/>
    </xf>
    <xf numFmtId="2" fontId="188" fillId="40" borderId="0" xfId="0" applyNumberFormat="1" applyFont="1" applyFill="1" applyBorder="1" applyAlignment="1">
      <alignment horizontal="center"/>
    </xf>
    <xf numFmtId="2" fontId="186" fillId="40" borderId="0" xfId="0" applyNumberFormat="1" applyFont="1" applyFill="1" applyBorder="1" applyAlignment="1">
      <alignment horizontal="center"/>
    </xf>
    <xf numFmtId="4" fontId="205" fillId="40" borderId="0" xfId="0" applyNumberFormat="1" applyFont="1" applyFill="1" applyBorder="1"/>
    <xf numFmtId="176" fontId="186" fillId="40" borderId="0" xfId="0" applyNumberFormat="1" applyFont="1" applyFill="1" applyAlignment="1">
      <alignment horizontal="center"/>
    </xf>
    <xf numFmtId="4" fontId="186" fillId="40" borderId="0" xfId="0" applyNumberFormat="1" applyFont="1" applyFill="1"/>
    <xf numFmtId="0" fontId="186" fillId="40" borderId="0" xfId="0" applyFont="1" applyFill="1" applyAlignment="1">
      <alignment vertical="top"/>
    </xf>
    <xf numFmtId="173" fontId="203" fillId="40" borderId="0" xfId="0" applyNumberFormat="1" applyFont="1" applyFill="1" applyBorder="1"/>
    <xf numFmtId="0" fontId="203" fillId="40" borderId="0" xfId="0" applyFont="1" applyFill="1"/>
    <xf numFmtId="1" fontId="186" fillId="40" borderId="0" xfId="0" applyNumberFormat="1" applyFont="1" applyFill="1"/>
    <xf numFmtId="174" fontId="154" fillId="0" borderId="0" xfId="0" applyNumberFormat="1" applyFont="1" applyFill="1" applyProtection="1">
      <protection locked="0"/>
    </xf>
    <xf numFmtId="174" fontId="209" fillId="0" borderId="25" xfId="11177" applyNumberFormat="1" applyFont="1" applyFill="1" applyBorder="1" applyAlignment="1">
      <alignment horizontal="center"/>
    </xf>
    <xf numFmtId="174" fontId="209" fillId="0" borderId="25" xfId="0" applyNumberFormat="1" applyFont="1" applyFill="1" applyBorder="1" applyAlignment="1">
      <alignment horizontal="center"/>
    </xf>
    <xf numFmtId="174" fontId="208" fillId="0" borderId="25" xfId="0" applyNumberFormat="1" applyFont="1" applyFill="1" applyBorder="1" applyAlignment="1">
      <alignment horizontal="center"/>
    </xf>
    <xf numFmtId="174" fontId="207" fillId="0" borderId="25" xfId="0" applyNumberFormat="1" applyFont="1" applyFill="1" applyBorder="1" applyAlignment="1">
      <alignment horizontal="center"/>
    </xf>
    <xf numFmtId="174" fontId="210" fillId="0" borderId="0" xfId="11177" applyNumberFormat="1" applyFont="1" applyFill="1" applyBorder="1" applyAlignment="1">
      <alignment horizontal="center"/>
    </xf>
    <xf numFmtId="174" fontId="210" fillId="0" borderId="0" xfId="0" applyNumberFormat="1" applyFont="1" applyFill="1" applyBorder="1" applyAlignment="1">
      <alignment horizontal="center"/>
    </xf>
    <xf numFmtId="174" fontId="211" fillId="0" borderId="0" xfId="0" applyNumberFormat="1" applyFont="1" applyFill="1" applyBorder="1" applyAlignment="1">
      <alignment horizontal="center"/>
    </xf>
    <xf numFmtId="0" fontId="206" fillId="39" borderId="0" xfId="0" applyFont="1" applyFill="1"/>
    <xf numFmtId="0" fontId="206" fillId="39" borderId="0" xfId="0" applyFont="1" applyFill="1" applyAlignment="1">
      <alignment horizontal="center"/>
    </xf>
    <xf numFmtId="0" fontId="207" fillId="39" borderId="25" xfId="0" applyFont="1" applyFill="1" applyBorder="1" applyAlignment="1">
      <alignment horizontal="center"/>
    </xf>
    <xf numFmtId="174" fontId="207" fillId="39" borderId="25" xfId="0" applyNumberFormat="1" applyFont="1" applyFill="1" applyBorder="1" applyAlignment="1">
      <alignment horizontal="center"/>
    </xf>
    <xf numFmtId="174" fontId="208" fillId="39" borderId="25" xfId="0" applyNumberFormat="1" applyFont="1" applyFill="1" applyBorder="1" applyAlignment="1">
      <alignment horizontal="center"/>
    </xf>
    <xf numFmtId="14" fontId="210" fillId="39" borderId="0" xfId="0" applyNumberFormat="1" applyFont="1" applyFill="1" applyBorder="1" applyAlignment="1">
      <alignment horizontal="center"/>
    </xf>
    <xf numFmtId="0" fontId="207" fillId="39" borderId="0" xfId="0" applyFont="1" applyFill="1" applyAlignment="1">
      <alignment horizontal="center"/>
    </xf>
    <xf numFmtId="14" fontId="209" fillId="39" borderId="25" xfId="0" applyNumberFormat="1" applyFont="1" applyFill="1" applyBorder="1" applyAlignment="1">
      <alignment horizontal="center"/>
    </xf>
    <xf numFmtId="168" fontId="187" fillId="40" borderId="0" xfId="0" applyNumberFormat="1" applyFont="1" applyFill="1" applyBorder="1"/>
    <xf numFmtId="176" fontId="187" fillId="40" borderId="0" xfId="0" applyNumberFormat="1" applyFont="1" applyFill="1" applyBorder="1" applyAlignment="1">
      <alignment horizontal="center" vertical="center"/>
    </xf>
    <xf numFmtId="173" fontId="186" fillId="40" borderId="0" xfId="0" applyNumberFormat="1" applyFont="1" applyFill="1" applyBorder="1" applyAlignment="1">
      <alignment vertical="center"/>
    </xf>
    <xf numFmtId="0" fontId="1" fillId="0" borderId="0" xfId="22353"/>
    <xf numFmtId="176" fontId="186" fillId="0" borderId="52" xfId="22353" applyNumberFormat="1" applyFont="1" applyFill="1" applyBorder="1" applyAlignment="1">
      <alignment horizontal="center" vertical="center"/>
    </xf>
    <xf numFmtId="0" fontId="187" fillId="40" borderId="0" xfId="0" applyFont="1" applyFill="1" applyBorder="1" applyAlignment="1">
      <alignment horizontal="center"/>
    </xf>
    <xf numFmtId="169" fontId="187" fillId="39" borderId="6" xfId="798" applyNumberFormat="1" applyFont="1" applyFill="1" applyBorder="1" applyAlignment="1">
      <alignment horizontal="center"/>
    </xf>
    <xf numFmtId="169" fontId="187" fillId="39" borderId="56" xfId="798" applyNumberFormat="1" applyFont="1" applyFill="1" applyBorder="1" applyAlignment="1">
      <alignment horizontal="center"/>
    </xf>
    <xf numFmtId="173" fontId="187" fillId="40" borderId="34" xfId="0" applyNumberFormat="1" applyFont="1" applyFill="1" applyBorder="1" applyAlignment="1">
      <alignment horizontal="center" vertical="center"/>
    </xf>
    <xf numFmtId="169" fontId="187" fillId="39" borderId="8" xfId="798" applyNumberFormat="1" applyFont="1" applyFill="1" applyBorder="1" applyAlignment="1">
      <alignment horizontal="center"/>
    </xf>
    <xf numFmtId="0" fontId="188" fillId="40" borderId="6" xfId="798" applyFont="1" applyFill="1" applyBorder="1" applyAlignment="1">
      <alignment horizontal="center"/>
    </xf>
    <xf numFmtId="169" fontId="188" fillId="40" borderId="6" xfId="798" applyNumberFormat="1" applyFont="1" applyFill="1" applyBorder="1" applyAlignment="1">
      <alignment horizontal="center"/>
    </xf>
    <xf numFmtId="173" fontId="187" fillId="38" borderId="34" xfId="0" applyNumberFormat="1" applyFont="1" applyFill="1" applyBorder="1" applyAlignment="1">
      <alignment horizontal="center" vertical="center"/>
    </xf>
    <xf numFmtId="173" fontId="187" fillId="38" borderId="13" xfId="0" applyNumberFormat="1" applyFont="1" applyFill="1" applyBorder="1" applyAlignment="1">
      <alignment horizontal="center" vertical="center"/>
    </xf>
    <xf numFmtId="0" fontId="187" fillId="39" borderId="8" xfId="0" applyFont="1" applyFill="1" applyBorder="1" applyAlignment="1">
      <alignment horizontal="center"/>
    </xf>
    <xf numFmtId="169" fontId="187" fillId="40" borderId="6" xfId="798" applyNumberFormat="1" applyFont="1" applyFill="1" applyBorder="1" applyAlignment="1">
      <alignment horizontal="center"/>
    </xf>
    <xf numFmtId="169" fontId="187" fillId="39" borderId="15" xfId="798" applyNumberFormat="1" applyFont="1" applyFill="1" applyBorder="1" applyAlignment="1">
      <alignment horizontal="center"/>
    </xf>
    <xf numFmtId="0" fontId="188" fillId="39" borderId="8" xfId="798" applyFont="1" applyFill="1" applyBorder="1" applyAlignment="1">
      <alignment horizontal="center"/>
    </xf>
    <xf numFmtId="169" fontId="188" fillId="39" borderId="6" xfId="798" applyNumberFormat="1" applyFont="1" applyFill="1" applyBorder="1" applyAlignment="1">
      <alignment horizontal="center"/>
    </xf>
    <xf numFmtId="0" fontId="188" fillId="39" borderId="6" xfId="798" applyFont="1" applyFill="1" applyBorder="1" applyAlignment="1">
      <alignment horizontal="center"/>
    </xf>
    <xf numFmtId="169" fontId="188" fillId="39" borderId="15" xfId="798" applyNumberFormat="1" applyFont="1" applyFill="1" applyBorder="1" applyAlignment="1">
      <alignment horizontal="center"/>
    </xf>
    <xf numFmtId="173" fontId="186" fillId="38" borderId="34" xfId="0" applyNumberFormat="1" applyFont="1" applyFill="1" applyBorder="1" applyAlignment="1">
      <alignment horizontal="center" vertical="center"/>
    </xf>
    <xf numFmtId="173" fontId="187" fillId="40" borderId="0" xfId="0" applyNumberFormat="1" applyFont="1" applyFill="1" applyBorder="1" applyAlignment="1">
      <alignment horizontal="center" vertical="center"/>
    </xf>
    <xf numFmtId="0" fontId="187" fillId="40" borderId="0" xfId="0" applyNumberFormat="1" applyFont="1" applyFill="1" applyBorder="1" applyAlignment="1">
      <alignment horizontal="center"/>
    </xf>
    <xf numFmtId="0" fontId="187" fillId="40" borderId="0" xfId="0" applyFont="1" applyFill="1" applyAlignment="1">
      <alignment horizontal="center"/>
    </xf>
    <xf numFmtId="0" fontId="187" fillId="0" borderId="0" xfId="0" applyFont="1" applyAlignment="1">
      <alignment horizontal="center"/>
    </xf>
    <xf numFmtId="174" fontId="154" fillId="0" borderId="0" xfId="0" applyNumberFormat="1" applyFont="1" applyFill="1" applyProtection="1"/>
    <xf numFmtId="0" fontId="187" fillId="39" borderId="57" xfId="0" applyFont="1" applyFill="1" applyBorder="1"/>
    <xf numFmtId="176" fontId="186" fillId="39" borderId="70" xfId="0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 vertical="center"/>
    </xf>
    <xf numFmtId="176" fontId="186" fillId="0" borderId="52" xfId="0" applyNumberFormat="1" applyFont="1" applyFill="1" applyBorder="1" applyAlignment="1">
      <alignment horizontal="center" vertical="center"/>
    </xf>
    <xf numFmtId="176" fontId="186" fillId="37" borderId="65" xfId="0" applyNumberFormat="1" applyFont="1" applyFill="1" applyBorder="1" applyAlignment="1">
      <alignment horizontal="center" vertical="center"/>
    </xf>
    <xf numFmtId="176" fontId="186" fillId="0" borderId="65" xfId="0" applyNumberFormat="1" applyFont="1" applyFill="1" applyBorder="1" applyAlignment="1">
      <alignment horizontal="center" vertical="center"/>
    </xf>
    <xf numFmtId="0" fontId="187" fillId="39" borderId="59" xfId="0" applyFont="1" applyFill="1" applyBorder="1"/>
    <xf numFmtId="176" fontId="186" fillId="39" borderId="65" xfId="0" applyNumberFormat="1" applyFont="1" applyFill="1" applyBorder="1" applyAlignment="1">
      <alignment horizontal="center" vertical="center"/>
    </xf>
    <xf numFmtId="168" fontId="204" fillId="40" borderId="64" xfId="0" applyNumberFormat="1" applyFont="1" applyFill="1" applyBorder="1"/>
    <xf numFmtId="176" fontId="186" fillId="40" borderId="35" xfId="0" applyNumberFormat="1" applyFont="1" applyFill="1" applyBorder="1" applyAlignment="1">
      <alignment horizontal="center" vertical="center"/>
    </xf>
    <xf numFmtId="176" fontId="186" fillId="0" borderId="35" xfId="0" applyNumberFormat="1" applyFont="1" applyFill="1" applyBorder="1" applyAlignment="1">
      <alignment horizontal="center" vertical="center"/>
    </xf>
    <xf numFmtId="176" fontId="186" fillId="37" borderId="69" xfId="11177" applyNumberFormat="1" applyFont="1" applyFill="1" applyBorder="1" applyAlignment="1">
      <alignment horizontal="center" vertical="center"/>
    </xf>
    <xf numFmtId="176" fontId="186" fillId="0" borderId="50" xfId="11177" applyNumberFormat="1" applyFont="1" applyFill="1" applyBorder="1" applyAlignment="1">
      <alignment horizontal="center" vertical="center"/>
    </xf>
    <xf numFmtId="176" fontId="186" fillId="39" borderId="71" xfId="0" applyNumberFormat="1" applyFont="1" applyFill="1" applyBorder="1" applyAlignment="1">
      <alignment horizontal="center" vertical="center"/>
    </xf>
    <xf numFmtId="176" fontId="187" fillId="40" borderId="44" xfId="0" applyNumberFormat="1" applyFont="1" applyFill="1" applyBorder="1" applyAlignment="1">
      <alignment horizontal="center" vertical="center"/>
    </xf>
    <xf numFmtId="176" fontId="187" fillId="40" borderId="64" xfId="0" applyNumberFormat="1" applyFont="1" applyFill="1" applyBorder="1" applyAlignment="1">
      <alignment horizontal="center" vertical="center"/>
    </xf>
    <xf numFmtId="168" fontId="204" fillId="40" borderId="58" xfId="0" applyNumberFormat="1" applyFont="1" applyFill="1" applyBorder="1"/>
    <xf numFmtId="176" fontId="187" fillId="40" borderId="37" xfId="0" applyNumberFormat="1" applyFont="1" applyFill="1" applyBorder="1" applyAlignment="1">
      <alignment horizontal="center" vertical="center"/>
    </xf>
    <xf numFmtId="176" fontId="187" fillId="0" borderId="64" xfId="0" applyNumberFormat="1" applyFont="1" applyFill="1" applyBorder="1" applyAlignment="1">
      <alignment horizontal="center" vertical="center"/>
    </xf>
    <xf numFmtId="176" fontId="186" fillId="39" borderId="69" xfId="0" applyNumberFormat="1" applyFont="1" applyFill="1" applyBorder="1" applyAlignment="1">
      <alignment horizontal="center" vertical="center"/>
    </xf>
    <xf numFmtId="176" fontId="186" fillId="0" borderId="50" xfId="0" applyNumberFormat="1" applyFont="1" applyFill="1" applyBorder="1" applyAlignment="1">
      <alignment horizontal="center" vertical="center"/>
    </xf>
    <xf numFmtId="176" fontId="186" fillId="0" borderId="49" xfId="0" applyNumberFormat="1" applyFont="1" applyFill="1" applyBorder="1" applyAlignment="1">
      <alignment horizontal="center" vertical="center"/>
    </xf>
    <xf numFmtId="0" fontId="186" fillId="0" borderId="35" xfId="0" applyFont="1" applyFill="1" applyBorder="1"/>
    <xf numFmtId="176" fontId="186" fillId="0" borderId="37" xfId="11177" applyNumberFormat="1" applyFont="1" applyFill="1" applyBorder="1" applyAlignment="1">
      <alignment horizontal="center" vertical="center"/>
    </xf>
    <xf numFmtId="176" fontId="186" fillId="40" borderId="64" xfId="11177" applyNumberFormat="1" applyFont="1" applyFill="1" applyBorder="1" applyAlignment="1">
      <alignment horizontal="center" vertical="center"/>
    </xf>
    <xf numFmtId="0" fontId="185" fillId="39" borderId="57" xfId="0" applyFont="1" applyFill="1" applyBorder="1"/>
    <xf numFmtId="176" fontId="186" fillId="39" borderId="70" xfId="11177" applyNumberFormat="1" applyFont="1" applyFill="1" applyBorder="1" applyAlignment="1">
      <alignment horizontal="center" vertical="center"/>
    </xf>
    <xf numFmtId="0" fontId="185" fillId="39" borderId="58" xfId="0" applyFont="1" applyFill="1" applyBorder="1"/>
    <xf numFmtId="176" fontId="186" fillId="39" borderId="6" xfId="0" applyNumberFormat="1" applyFont="1" applyFill="1" applyBorder="1" applyAlignment="1">
      <alignment horizontal="center" vertical="center" wrapText="1"/>
    </xf>
    <xf numFmtId="176" fontId="186" fillId="39" borderId="69" xfId="11177" applyNumberFormat="1" applyFont="1" applyFill="1" applyBorder="1" applyAlignment="1">
      <alignment horizontal="center" vertical="center"/>
    </xf>
    <xf numFmtId="176" fontId="186" fillId="39" borderId="65" xfId="11177" applyNumberFormat="1" applyFont="1" applyFill="1" applyBorder="1" applyAlignment="1">
      <alignment horizontal="center" vertical="center"/>
    </xf>
    <xf numFmtId="176" fontId="186" fillId="37" borderId="69" xfId="0" applyNumberFormat="1" applyFont="1" applyFill="1" applyBorder="1" applyAlignment="1">
      <alignment horizontal="center"/>
    </xf>
    <xf numFmtId="176" fontId="186" fillId="0" borderId="50" xfId="0" applyNumberFormat="1" applyFont="1" applyFill="1" applyBorder="1" applyAlignment="1">
      <alignment horizontal="center"/>
    </xf>
    <xf numFmtId="164" fontId="193" fillId="0" borderId="0" xfId="0" applyNumberFormat="1" applyFont="1" applyFill="1" applyBorder="1"/>
    <xf numFmtId="176" fontId="186" fillId="0" borderId="0" xfId="0" applyNumberFormat="1" applyFont="1" applyFill="1" applyBorder="1" applyAlignment="1">
      <alignment horizontal="center" vertical="center"/>
    </xf>
    <xf numFmtId="176" fontId="186" fillId="40" borderId="0" xfId="0" applyNumberFormat="1" applyFont="1" applyFill="1" applyBorder="1" applyAlignment="1">
      <alignment horizontal="center" vertical="center"/>
    </xf>
    <xf numFmtId="168" fontId="187" fillId="45" borderId="26" xfId="0" applyNumberFormat="1" applyFont="1" applyFill="1" applyBorder="1"/>
    <xf numFmtId="0" fontId="186" fillId="0" borderId="0" xfId="0" applyFont="1" applyFill="1" applyBorder="1"/>
    <xf numFmtId="176" fontId="186" fillId="0" borderId="0" xfId="0" applyNumberFormat="1" applyFont="1" applyFill="1" applyBorder="1" applyAlignment="1">
      <alignment horizontal="center"/>
    </xf>
    <xf numFmtId="0" fontId="205" fillId="0" borderId="0" xfId="0" applyFont="1" applyFill="1" applyBorder="1"/>
    <xf numFmtId="176" fontId="186" fillId="0" borderId="0" xfId="0" applyNumberFormat="1" applyFont="1" applyBorder="1" applyAlignment="1">
      <alignment horizontal="center"/>
    </xf>
    <xf numFmtId="2" fontId="205" fillId="0" borderId="0" xfId="0" applyNumberFormat="1" applyFont="1" applyFill="1" applyBorder="1"/>
    <xf numFmtId="176" fontId="188" fillId="0" borderId="0" xfId="0" applyNumberFormat="1" applyFont="1" applyFill="1" applyBorder="1" applyAlignment="1">
      <alignment horizontal="center"/>
    </xf>
    <xf numFmtId="14" fontId="209" fillId="39" borderId="0" xfId="0" applyNumberFormat="1" applyFont="1" applyFill="1" applyBorder="1" applyAlignment="1">
      <alignment horizontal="center"/>
    </xf>
    <xf numFmtId="174" fontId="209" fillId="0" borderId="0" xfId="11177" applyNumberFormat="1" applyFont="1" applyFill="1" applyBorder="1" applyAlignment="1">
      <alignment horizontal="center"/>
    </xf>
    <xf numFmtId="174" fontId="209" fillId="0" borderId="0" xfId="0" applyNumberFormat="1" applyFont="1" applyFill="1" applyBorder="1" applyAlignment="1">
      <alignment horizontal="center"/>
    </xf>
    <xf numFmtId="174" fontId="208" fillId="0" borderId="0" xfId="0" applyNumberFormat="1" applyFont="1" applyFill="1" applyBorder="1" applyAlignment="1">
      <alignment horizontal="center"/>
    </xf>
    <xf numFmtId="174" fontId="207" fillId="0" borderId="0" xfId="0" applyNumberFormat="1" applyFont="1" applyFill="1" applyBorder="1" applyAlignment="1">
      <alignment horizontal="center"/>
    </xf>
    <xf numFmtId="174" fontId="0" fillId="0" borderId="0" xfId="0" applyNumberFormat="1"/>
    <xf numFmtId="4" fontId="198" fillId="0" borderId="0" xfId="0" applyNumberFormat="1" applyFont="1" applyFill="1" applyAlignment="1" applyProtection="1">
      <alignment vertical="center"/>
      <protection locked="0"/>
    </xf>
    <xf numFmtId="176" fontId="187" fillId="47" borderId="35" xfId="0" applyNumberFormat="1" applyFont="1" applyFill="1" applyBorder="1" applyAlignment="1">
      <alignment horizontal="center" vertical="center"/>
    </xf>
    <xf numFmtId="176" fontId="186" fillId="39" borderId="72" xfId="0" applyNumberFormat="1" applyFont="1" applyFill="1" applyBorder="1" applyAlignment="1">
      <alignment horizontal="center" vertical="center" wrapText="1"/>
    </xf>
    <xf numFmtId="176" fontId="186" fillId="41" borderId="64" xfId="0" applyNumberFormat="1" applyFont="1" applyFill="1" applyBorder="1" applyAlignment="1">
      <alignment horizontal="center" vertical="center"/>
    </xf>
    <xf numFmtId="176" fontId="187" fillId="47" borderId="34" xfId="0" applyNumberFormat="1" applyFont="1" applyFill="1" applyBorder="1" applyAlignment="1">
      <alignment horizontal="center" vertical="center"/>
    </xf>
    <xf numFmtId="176" fontId="187" fillId="47" borderId="64" xfId="0" applyNumberFormat="1" applyFont="1" applyFill="1" applyBorder="1" applyAlignment="1">
      <alignment horizontal="center" vertical="center"/>
    </xf>
    <xf numFmtId="176" fontId="188" fillId="48" borderId="48" xfId="0" applyNumberFormat="1" applyFont="1" applyFill="1" applyBorder="1" applyAlignment="1">
      <alignment horizontal="center" vertical="top" wrapText="1"/>
    </xf>
    <xf numFmtId="176" fontId="188" fillId="48" borderId="4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76" fontId="186" fillId="39" borderId="65" xfId="0" applyNumberFormat="1" applyFont="1" applyFill="1" applyBorder="1" applyAlignment="1">
      <alignment horizontal="center" vertical="center" wrapText="1"/>
    </xf>
    <xf numFmtId="176" fontId="186" fillId="44" borderId="50" xfId="0" applyNumberFormat="1" applyFont="1" applyFill="1" applyBorder="1" applyAlignment="1">
      <alignment horizontal="center" vertical="center"/>
    </xf>
    <xf numFmtId="176" fontId="186" fillId="44" borderId="50" xfId="11177" applyNumberFormat="1" applyFont="1" applyFill="1" applyBorder="1" applyAlignment="1">
      <alignment horizontal="center" vertical="center"/>
    </xf>
    <xf numFmtId="176" fontId="186" fillId="44" borderId="55" xfId="0" applyNumberFormat="1" applyFont="1" applyFill="1" applyBorder="1" applyAlignment="1">
      <alignment horizontal="center" vertical="center"/>
    </xf>
    <xf numFmtId="176" fontId="186" fillId="44" borderId="63" xfId="0" applyNumberFormat="1" applyFont="1" applyFill="1" applyBorder="1" applyAlignment="1">
      <alignment horizontal="center" vertical="center"/>
    </xf>
    <xf numFmtId="176" fontId="186" fillId="39" borderId="74" xfId="0" applyNumberFormat="1" applyFont="1" applyFill="1" applyBorder="1" applyAlignment="1">
      <alignment horizontal="center" vertical="center"/>
    </xf>
    <xf numFmtId="176" fontId="186" fillId="37" borderId="5" xfId="0" applyNumberFormat="1" applyFont="1" applyFill="1" applyBorder="1" applyAlignment="1">
      <alignment horizontal="center" vertical="center"/>
    </xf>
    <xf numFmtId="176" fontId="186" fillId="44" borderId="69" xfId="0" applyNumberFormat="1" applyFont="1" applyFill="1" applyBorder="1" applyAlignment="1">
      <alignment horizontal="center" vertical="center"/>
    </xf>
    <xf numFmtId="176" fontId="186" fillId="39" borderId="75" xfId="0" applyNumberFormat="1" applyFont="1" applyFill="1" applyBorder="1" applyAlignment="1">
      <alignment horizontal="center" vertical="center"/>
    </xf>
    <xf numFmtId="176" fontId="186" fillId="44" borderId="52" xfId="0" applyNumberFormat="1" applyFont="1" applyFill="1" applyBorder="1" applyAlignment="1">
      <alignment horizontal="center" vertical="center"/>
    </xf>
    <xf numFmtId="176" fontId="186" fillId="44" borderId="50" xfId="0" applyNumberFormat="1" applyFont="1" applyFill="1" applyBorder="1" applyAlignment="1">
      <alignment horizontal="center"/>
    </xf>
    <xf numFmtId="49" fontId="188" fillId="48" borderId="47" xfId="0" applyNumberFormat="1" applyFont="1" applyFill="1" applyBorder="1" applyAlignment="1">
      <alignment horizontal="center" vertical="top" wrapText="1"/>
    </xf>
    <xf numFmtId="176" fontId="186" fillId="39" borderId="52" xfId="0" applyNumberFormat="1" applyFont="1" applyFill="1" applyBorder="1" applyAlignment="1">
      <alignment horizontal="center" vertical="center"/>
    </xf>
    <xf numFmtId="176" fontId="186" fillId="39" borderId="37" xfId="0" applyNumberFormat="1" applyFont="1" applyFill="1" applyBorder="1" applyAlignment="1">
      <alignment horizontal="center" vertical="center"/>
    </xf>
    <xf numFmtId="176" fontId="188" fillId="46" borderId="57" xfId="0" applyNumberFormat="1" applyFont="1" applyFill="1" applyBorder="1" applyAlignment="1">
      <alignment horizontal="center" vertical="top" wrapText="1"/>
    </xf>
    <xf numFmtId="176" fontId="188" fillId="46" borderId="60" xfId="0" applyNumberFormat="1" applyFont="1" applyFill="1" applyBorder="1" applyAlignment="1">
      <alignment horizontal="center" vertical="top" wrapText="1"/>
    </xf>
    <xf numFmtId="176" fontId="187" fillId="41" borderId="66" xfId="0" applyNumberFormat="1" applyFont="1" applyFill="1" applyBorder="1" applyAlignment="1">
      <alignment horizontal="center" vertical="center"/>
    </xf>
    <xf numFmtId="176" fontId="187" fillId="41" borderId="67" xfId="0" applyNumberFormat="1" applyFont="1" applyFill="1" applyBorder="1" applyAlignment="1">
      <alignment horizontal="center" vertical="center"/>
    </xf>
    <xf numFmtId="176" fontId="187" fillId="41" borderId="68" xfId="0" applyNumberFormat="1" applyFont="1" applyFill="1" applyBorder="1" applyAlignment="1">
      <alignment horizontal="center" vertical="center"/>
    </xf>
    <xf numFmtId="49" fontId="187" fillId="41" borderId="26" xfId="0" applyNumberFormat="1" applyFont="1" applyFill="1" applyBorder="1" applyAlignment="1">
      <alignment horizontal="center" vertical="center"/>
    </xf>
    <xf numFmtId="49" fontId="187" fillId="41" borderId="34" xfId="0" applyNumberFormat="1" applyFont="1" applyFill="1" applyBorder="1" applyAlignment="1">
      <alignment horizontal="center" vertical="center"/>
    </xf>
    <xf numFmtId="49" fontId="187" fillId="41" borderId="35" xfId="0" applyNumberFormat="1" applyFont="1" applyFill="1" applyBorder="1" applyAlignment="1">
      <alignment horizontal="center" vertical="center"/>
    </xf>
    <xf numFmtId="14" fontId="154" fillId="37" borderId="14" xfId="0" quotePrefix="1" applyNumberFormat="1" applyFont="1" applyFill="1" applyBorder="1" applyAlignment="1">
      <alignment horizontal="center"/>
    </xf>
    <xf numFmtId="14" fontId="154" fillId="37" borderId="15" xfId="0" quotePrefix="1" applyNumberFormat="1" applyFont="1" applyFill="1" applyBorder="1" applyAlignment="1">
      <alignment horizontal="center"/>
    </xf>
    <xf numFmtId="0" fontId="197" fillId="0" borderId="26" xfId="0" applyFont="1" applyFill="1" applyBorder="1" applyAlignment="1" applyProtection="1">
      <alignment horizontal="center" vertical="center"/>
      <protection locked="0"/>
    </xf>
    <xf numFmtId="0" fontId="197" fillId="0" borderId="35" xfId="0" applyFont="1" applyFill="1" applyBorder="1" applyAlignment="1" applyProtection="1">
      <alignment horizontal="center" vertical="center"/>
      <protection locked="0"/>
    </xf>
    <xf numFmtId="0" fontId="197" fillId="0" borderId="34" xfId="0" applyFont="1" applyFill="1" applyBorder="1" applyAlignment="1" applyProtection="1">
      <alignment horizontal="center" vertical="center"/>
      <protection locked="0"/>
    </xf>
    <xf numFmtId="0" fontId="206" fillId="39" borderId="0" xfId="0" applyFont="1" applyFill="1" applyAlignment="1">
      <alignment horizontal="center"/>
    </xf>
    <xf numFmtId="0" fontId="206" fillId="39" borderId="9" xfId="0" applyFont="1" applyFill="1" applyBorder="1" applyAlignment="1">
      <alignment horizontal="center"/>
    </xf>
    <xf numFmtId="174" fontId="187" fillId="41" borderId="57" xfId="0" applyNumberFormat="1" applyFont="1" applyFill="1" applyBorder="1" applyAlignment="1">
      <alignment horizontal="center" vertical="center" wrapText="1"/>
    </xf>
    <xf numFmtId="174" fontId="187" fillId="41" borderId="59" xfId="0" applyNumberFormat="1" applyFont="1" applyFill="1" applyBorder="1" applyAlignment="1">
      <alignment horizontal="center" vertical="center" wrapText="1"/>
    </xf>
  </cellXfs>
  <cellStyles count="22355">
    <cellStyle name="20% - Accent1" xfId="72" builtinId="30" customBuiltin="1"/>
    <cellStyle name="20% - Accent1 10" xfId="217"/>
    <cellStyle name="20% - Accent1 10 2" xfId="1369"/>
    <cellStyle name="20% - Accent1 10 2 2" xfId="3187"/>
    <cellStyle name="20% - Accent1 10 2 2 2" xfId="7770"/>
    <cellStyle name="20% - Accent1 10 2 2 2 2" xfId="18867"/>
    <cellStyle name="20% - Accent1 10 2 2 3" xfId="14284"/>
    <cellStyle name="20% - Accent1 10 2 3" xfId="5961"/>
    <cellStyle name="20% - Accent1 10 2 3 2" xfId="17058"/>
    <cellStyle name="20% - Accent1 10 2 4" xfId="12474"/>
    <cellStyle name="20% - Accent1 10 3" xfId="4111"/>
    <cellStyle name="20% - Accent1 10 3 2" xfId="8694"/>
    <cellStyle name="20% - Accent1 10 3 2 2" xfId="19791"/>
    <cellStyle name="20% - Accent1 10 3 3" xfId="15208"/>
    <cellStyle name="20% - Accent1 10 4" xfId="2302"/>
    <cellStyle name="20% - Accent1 10 4 2" xfId="6885"/>
    <cellStyle name="20% - Accent1 10 4 2 2" xfId="17982"/>
    <cellStyle name="20% - Accent1 10 4 3" xfId="13399"/>
    <cellStyle name="20% - Accent1 10 5" xfId="5036"/>
    <cellStyle name="20% - Accent1 10 5 2" xfId="16133"/>
    <cellStyle name="20% - Accent1 10 6" xfId="445"/>
    <cellStyle name="20% - Accent1 10 6 2" xfId="11561"/>
    <cellStyle name="20% - Accent1 10 7" xfId="11338"/>
    <cellStyle name="20% - Accent1 100" xfId="9969"/>
    <cellStyle name="20% - Accent1 100 2" xfId="21065"/>
    <cellStyle name="20% - Accent1 101" xfId="9982"/>
    <cellStyle name="20% - Accent1 101 2" xfId="21078"/>
    <cellStyle name="20% - Accent1 102" xfId="9995"/>
    <cellStyle name="20% - Accent1 102 2" xfId="21091"/>
    <cellStyle name="20% - Accent1 103" xfId="10008"/>
    <cellStyle name="20% - Accent1 103 2" xfId="21104"/>
    <cellStyle name="20% - Accent1 104" xfId="10021"/>
    <cellStyle name="20% - Accent1 104 2" xfId="21117"/>
    <cellStyle name="20% - Accent1 105" xfId="10034"/>
    <cellStyle name="20% - Accent1 105 2" xfId="21130"/>
    <cellStyle name="20% - Accent1 106" xfId="10047"/>
    <cellStyle name="20% - Accent1 106 2" xfId="21143"/>
    <cellStyle name="20% - Accent1 107" xfId="10060"/>
    <cellStyle name="20% - Accent1 107 2" xfId="21156"/>
    <cellStyle name="20% - Accent1 108" xfId="10073"/>
    <cellStyle name="20% - Accent1 108 2" xfId="21169"/>
    <cellStyle name="20% - Accent1 109" xfId="10086"/>
    <cellStyle name="20% - Accent1 109 2" xfId="21182"/>
    <cellStyle name="20% - Accent1 11" xfId="230"/>
    <cellStyle name="20% - Accent1 11 2" xfId="1382"/>
    <cellStyle name="20% - Accent1 11 2 2" xfId="3200"/>
    <cellStyle name="20% - Accent1 11 2 2 2" xfId="7783"/>
    <cellStyle name="20% - Accent1 11 2 2 2 2" xfId="18880"/>
    <cellStyle name="20% - Accent1 11 2 2 3" xfId="14297"/>
    <cellStyle name="20% - Accent1 11 2 3" xfId="5974"/>
    <cellStyle name="20% - Accent1 11 2 3 2" xfId="17071"/>
    <cellStyle name="20% - Accent1 11 2 4" xfId="12487"/>
    <cellStyle name="20% - Accent1 11 3" xfId="4124"/>
    <cellStyle name="20% - Accent1 11 3 2" xfId="8707"/>
    <cellStyle name="20% - Accent1 11 3 2 2" xfId="19804"/>
    <cellStyle name="20% - Accent1 11 3 3" xfId="15221"/>
    <cellStyle name="20% - Accent1 11 4" xfId="2315"/>
    <cellStyle name="20% - Accent1 11 4 2" xfId="6898"/>
    <cellStyle name="20% - Accent1 11 4 2 2" xfId="17995"/>
    <cellStyle name="20% - Accent1 11 4 3" xfId="13412"/>
    <cellStyle name="20% - Accent1 11 5" xfId="5049"/>
    <cellStyle name="20% - Accent1 11 5 2" xfId="16146"/>
    <cellStyle name="20% - Accent1 11 6" xfId="458"/>
    <cellStyle name="20% - Accent1 11 6 2" xfId="11574"/>
    <cellStyle name="20% - Accent1 11 7" xfId="11351"/>
    <cellStyle name="20% - Accent1 110" xfId="10099"/>
    <cellStyle name="20% - Accent1 110 2" xfId="21195"/>
    <cellStyle name="20% - Accent1 111" xfId="10112"/>
    <cellStyle name="20% - Accent1 111 2" xfId="21208"/>
    <cellStyle name="20% - Accent1 112" xfId="10125"/>
    <cellStyle name="20% - Accent1 112 2" xfId="21221"/>
    <cellStyle name="20% - Accent1 113" xfId="10138"/>
    <cellStyle name="20% - Accent1 113 2" xfId="21234"/>
    <cellStyle name="20% - Accent1 114" xfId="10151"/>
    <cellStyle name="20% - Accent1 114 2" xfId="21247"/>
    <cellStyle name="20% - Accent1 115" xfId="10164"/>
    <cellStyle name="20% - Accent1 115 2" xfId="21260"/>
    <cellStyle name="20% - Accent1 116" xfId="10177"/>
    <cellStyle name="20% - Accent1 116 2" xfId="21273"/>
    <cellStyle name="20% - Accent1 117" xfId="10190"/>
    <cellStyle name="20% - Accent1 117 2" xfId="21286"/>
    <cellStyle name="20% - Accent1 118" xfId="10203"/>
    <cellStyle name="20% - Accent1 118 2" xfId="21299"/>
    <cellStyle name="20% - Accent1 119" xfId="10216"/>
    <cellStyle name="20% - Accent1 119 2" xfId="21312"/>
    <cellStyle name="20% - Accent1 12" xfId="243"/>
    <cellStyle name="20% - Accent1 12 2" xfId="1395"/>
    <cellStyle name="20% - Accent1 12 2 2" xfId="3213"/>
    <cellStyle name="20% - Accent1 12 2 2 2" xfId="7796"/>
    <cellStyle name="20% - Accent1 12 2 2 2 2" xfId="18893"/>
    <cellStyle name="20% - Accent1 12 2 2 3" xfId="14310"/>
    <cellStyle name="20% - Accent1 12 2 3" xfId="5987"/>
    <cellStyle name="20% - Accent1 12 2 3 2" xfId="17084"/>
    <cellStyle name="20% - Accent1 12 2 4" xfId="12500"/>
    <cellStyle name="20% - Accent1 12 3" xfId="4137"/>
    <cellStyle name="20% - Accent1 12 3 2" xfId="8720"/>
    <cellStyle name="20% - Accent1 12 3 2 2" xfId="19817"/>
    <cellStyle name="20% - Accent1 12 3 3" xfId="15234"/>
    <cellStyle name="20% - Accent1 12 4" xfId="2328"/>
    <cellStyle name="20% - Accent1 12 4 2" xfId="6911"/>
    <cellStyle name="20% - Accent1 12 4 2 2" xfId="18008"/>
    <cellStyle name="20% - Accent1 12 4 3" xfId="13425"/>
    <cellStyle name="20% - Accent1 12 5" xfId="5062"/>
    <cellStyle name="20% - Accent1 12 5 2" xfId="16159"/>
    <cellStyle name="20% - Accent1 12 6" xfId="471"/>
    <cellStyle name="20% - Accent1 12 6 2" xfId="11587"/>
    <cellStyle name="20% - Accent1 12 7" xfId="11364"/>
    <cellStyle name="20% - Accent1 120" xfId="10229"/>
    <cellStyle name="20% - Accent1 120 2" xfId="21325"/>
    <cellStyle name="20% - Accent1 121" xfId="10242"/>
    <cellStyle name="20% - Accent1 121 2" xfId="21338"/>
    <cellStyle name="20% - Accent1 122" xfId="10268"/>
    <cellStyle name="20% - Accent1 122 2" xfId="21364"/>
    <cellStyle name="20% - Accent1 123" xfId="10294"/>
    <cellStyle name="20% - Accent1 123 2" xfId="21390"/>
    <cellStyle name="20% - Accent1 124" xfId="10307"/>
    <cellStyle name="20% - Accent1 124 2" xfId="21403"/>
    <cellStyle name="20% - Accent1 125" xfId="10320"/>
    <cellStyle name="20% - Accent1 125 2" xfId="21416"/>
    <cellStyle name="20% - Accent1 126" xfId="10346"/>
    <cellStyle name="20% - Accent1 126 2" xfId="21442"/>
    <cellStyle name="20% - Accent1 127" xfId="10372"/>
    <cellStyle name="20% - Accent1 127 2" xfId="21468"/>
    <cellStyle name="20% - Accent1 128" xfId="10398"/>
    <cellStyle name="20% - Accent1 128 2" xfId="21494"/>
    <cellStyle name="20% - Accent1 129" xfId="10424"/>
    <cellStyle name="20% - Accent1 129 2" xfId="21520"/>
    <cellStyle name="20% - Accent1 13" xfId="256"/>
    <cellStyle name="20% - Accent1 13 2" xfId="1408"/>
    <cellStyle name="20% - Accent1 13 2 2" xfId="3226"/>
    <cellStyle name="20% - Accent1 13 2 2 2" xfId="7809"/>
    <cellStyle name="20% - Accent1 13 2 2 2 2" xfId="18906"/>
    <cellStyle name="20% - Accent1 13 2 2 3" xfId="14323"/>
    <cellStyle name="20% - Accent1 13 2 3" xfId="6000"/>
    <cellStyle name="20% - Accent1 13 2 3 2" xfId="17097"/>
    <cellStyle name="20% - Accent1 13 2 4" xfId="12513"/>
    <cellStyle name="20% - Accent1 13 3" xfId="4150"/>
    <cellStyle name="20% - Accent1 13 3 2" xfId="8733"/>
    <cellStyle name="20% - Accent1 13 3 2 2" xfId="19830"/>
    <cellStyle name="20% - Accent1 13 3 3" xfId="15247"/>
    <cellStyle name="20% - Accent1 13 4" xfId="2341"/>
    <cellStyle name="20% - Accent1 13 4 2" xfId="6924"/>
    <cellStyle name="20% - Accent1 13 4 2 2" xfId="18021"/>
    <cellStyle name="20% - Accent1 13 4 3" xfId="13438"/>
    <cellStyle name="20% - Accent1 13 5" xfId="5075"/>
    <cellStyle name="20% - Accent1 13 5 2" xfId="16172"/>
    <cellStyle name="20% - Accent1 13 6" xfId="484"/>
    <cellStyle name="20% - Accent1 13 6 2" xfId="11600"/>
    <cellStyle name="20% - Accent1 13 7" xfId="11377"/>
    <cellStyle name="20% - Accent1 130" xfId="10450"/>
    <cellStyle name="20% - Accent1 130 2" xfId="21546"/>
    <cellStyle name="20% - Accent1 131" xfId="10476"/>
    <cellStyle name="20% - Accent1 131 2" xfId="21572"/>
    <cellStyle name="20% - Accent1 132" xfId="10502"/>
    <cellStyle name="20% - Accent1 132 2" xfId="21598"/>
    <cellStyle name="20% - Accent1 133" xfId="10528"/>
    <cellStyle name="20% - Accent1 133 2" xfId="21624"/>
    <cellStyle name="20% - Accent1 134" xfId="10541"/>
    <cellStyle name="20% - Accent1 134 2" xfId="21637"/>
    <cellStyle name="20% - Accent1 135" xfId="10554"/>
    <cellStyle name="20% - Accent1 135 2" xfId="21650"/>
    <cellStyle name="20% - Accent1 136" xfId="10567"/>
    <cellStyle name="20% - Accent1 136 2" xfId="21663"/>
    <cellStyle name="20% - Accent1 137" xfId="10580"/>
    <cellStyle name="20% - Accent1 137 2" xfId="21676"/>
    <cellStyle name="20% - Accent1 138" xfId="10606"/>
    <cellStyle name="20% - Accent1 138 2" xfId="21702"/>
    <cellStyle name="20% - Accent1 139" xfId="10619"/>
    <cellStyle name="20% - Accent1 139 2" xfId="21715"/>
    <cellStyle name="20% - Accent1 14" xfId="295"/>
    <cellStyle name="20% - Accent1 14 2" xfId="1421"/>
    <cellStyle name="20% - Accent1 14 2 2" xfId="3239"/>
    <cellStyle name="20% - Accent1 14 2 2 2" xfId="7822"/>
    <cellStyle name="20% - Accent1 14 2 2 2 2" xfId="18919"/>
    <cellStyle name="20% - Accent1 14 2 2 3" xfId="14336"/>
    <cellStyle name="20% - Accent1 14 2 3" xfId="6013"/>
    <cellStyle name="20% - Accent1 14 2 3 2" xfId="17110"/>
    <cellStyle name="20% - Accent1 14 2 4" xfId="12526"/>
    <cellStyle name="20% - Accent1 14 3" xfId="4163"/>
    <cellStyle name="20% - Accent1 14 3 2" xfId="8746"/>
    <cellStyle name="20% - Accent1 14 3 2 2" xfId="19843"/>
    <cellStyle name="20% - Accent1 14 3 3" xfId="15260"/>
    <cellStyle name="20% - Accent1 14 4" xfId="2354"/>
    <cellStyle name="20% - Accent1 14 4 2" xfId="6937"/>
    <cellStyle name="20% - Accent1 14 4 2 2" xfId="18034"/>
    <cellStyle name="20% - Accent1 14 4 3" xfId="13451"/>
    <cellStyle name="20% - Accent1 14 5" xfId="5088"/>
    <cellStyle name="20% - Accent1 14 5 2" xfId="16185"/>
    <cellStyle name="20% - Accent1 14 6" xfId="497"/>
    <cellStyle name="20% - Accent1 14 6 2" xfId="11613"/>
    <cellStyle name="20% - Accent1 14 7" xfId="11416"/>
    <cellStyle name="20% - Accent1 140" xfId="10632"/>
    <cellStyle name="20% - Accent1 140 2" xfId="21728"/>
    <cellStyle name="20% - Accent1 141" xfId="10645"/>
    <cellStyle name="20% - Accent1 141 2" xfId="21741"/>
    <cellStyle name="20% - Accent1 142" xfId="10658"/>
    <cellStyle name="20% - Accent1 142 2" xfId="21754"/>
    <cellStyle name="20% - Accent1 143" xfId="10671"/>
    <cellStyle name="20% - Accent1 143 2" xfId="21767"/>
    <cellStyle name="20% - Accent1 144" xfId="10684"/>
    <cellStyle name="20% - Accent1 144 2" xfId="21780"/>
    <cellStyle name="20% - Accent1 145" xfId="10697"/>
    <cellStyle name="20% - Accent1 145 2" xfId="21793"/>
    <cellStyle name="20% - Accent1 146" xfId="10710"/>
    <cellStyle name="20% - Accent1 146 2" xfId="21806"/>
    <cellStyle name="20% - Accent1 147" xfId="10723"/>
    <cellStyle name="20% - Accent1 147 2" xfId="21819"/>
    <cellStyle name="20% - Accent1 148" xfId="10736"/>
    <cellStyle name="20% - Accent1 148 2" xfId="21832"/>
    <cellStyle name="20% - Accent1 149" xfId="10749"/>
    <cellStyle name="20% - Accent1 149 2" xfId="21845"/>
    <cellStyle name="20% - Accent1 15" xfId="321"/>
    <cellStyle name="20% - Accent1 15 2" xfId="1434"/>
    <cellStyle name="20% - Accent1 15 2 2" xfId="3252"/>
    <cellStyle name="20% - Accent1 15 2 2 2" xfId="7835"/>
    <cellStyle name="20% - Accent1 15 2 2 2 2" xfId="18932"/>
    <cellStyle name="20% - Accent1 15 2 2 3" xfId="14349"/>
    <cellStyle name="20% - Accent1 15 2 3" xfId="6026"/>
    <cellStyle name="20% - Accent1 15 2 3 2" xfId="17123"/>
    <cellStyle name="20% - Accent1 15 2 4" xfId="12539"/>
    <cellStyle name="20% - Accent1 15 3" xfId="4176"/>
    <cellStyle name="20% - Accent1 15 3 2" xfId="8759"/>
    <cellStyle name="20% - Accent1 15 3 2 2" xfId="19856"/>
    <cellStyle name="20% - Accent1 15 3 3" xfId="15273"/>
    <cellStyle name="20% - Accent1 15 4" xfId="2367"/>
    <cellStyle name="20% - Accent1 15 4 2" xfId="6950"/>
    <cellStyle name="20% - Accent1 15 4 2 2" xfId="18047"/>
    <cellStyle name="20% - Accent1 15 4 3" xfId="13464"/>
    <cellStyle name="20% - Accent1 15 5" xfId="5101"/>
    <cellStyle name="20% - Accent1 15 5 2" xfId="16198"/>
    <cellStyle name="20% - Accent1 15 6" xfId="11442"/>
    <cellStyle name="20% - Accent1 150" xfId="10762"/>
    <cellStyle name="20% - Accent1 150 2" xfId="21858"/>
    <cellStyle name="20% - Accent1 151" xfId="10788"/>
    <cellStyle name="20% - Accent1 151 2" xfId="21884"/>
    <cellStyle name="20% - Accent1 152" xfId="10801"/>
    <cellStyle name="20% - Accent1 152 2" xfId="21897"/>
    <cellStyle name="20% - Accent1 153" xfId="10814"/>
    <cellStyle name="20% - Accent1 153 2" xfId="21910"/>
    <cellStyle name="20% - Accent1 154" xfId="10827"/>
    <cellStyle name="20% - Accent1 154 2" xfId="21923"/>
    <cellStyle name="20% - Accent1 155" xfId="10840"/>
    <cellStyle name="20% - Accent1 156" xfId="10853"/>
    <cellStyle name="20% - Accent1 157" xfId="10866"/>
    <cellStyle name="20% - Accent1 158" xfId="10879"/>
    <cellStyle name="20% - Accent1 159" xfId="10892"/>
    <cellStyle name="20% - Accent1 16" xfId="510"/>
    <cellStyle name="20% - Accent1 16 2" xfId="1447"/>
    <cellStyle name="20% - Accent1 16 2 2" xfId="3265"/>
    <cellStyle name="20% - Accent1 16 2 2 2" xfId="7848"/>
    <cellStyle name="20% - Accent1 16 2 2 2 2" xfId="18945"/>
    <cellStyle name="20% - Accent1 16 2 2 3" xfId="14362"/>
    <cellStyle name="20% - Accent1 16 2 3" xfId="6039"/>
    <cellStyle name="20% - Accent1 16 2 3 2" xfId="17136"/>
    <cellStyle name="20% - Accent1 16 2 4" xfId="12552"/>
    <cellStyle name="20% - Accent1 16 3" xfId="4189"/>
    <cellStyle name="20% - Accent1 16 3 2" xfId="8772"/>
    <cellStyle name="20% - Accent1 16 3 2 2" xfId="19869"/>
    <cellStyle name="20% - Accent1 16 3 3" xfId="15286"/>
    <cellStyle name="20% - Accent1 16 4" xfId="2380"/>
    <cellStyle name="20% - Accent1 16 4 2" xfId="6963"/>
    <cellStyle name="20% - Accent1 16 4 2 2" xfId="18060"/>
    <cellStyle name="20% - Accent1 16 4 3" xfId="13477"/>
    <cellStyle name="20% - Accent1 16 5" xfId="5114"/>
    <cellStyle name="20% - Accent1 16 5 2" xfId="16211"/>
    <cellStyle name="20% - Accent1 16 6" xfId="11626"/>
    <cellStyle name="20% - Accent1 160" xfId="10905"/>
    <cellStyle name="20% - Accent1 161" xfId="10918"/>
    <cellStyle name="20% - Accent1 162" xfId="10931"/>
    <cellStyle name="20% - Accent1 163" xfId="10944"/>
    <cellStyle name="20% - Accent1 164" xfId="10957"/>
    <cellStyle name="20% - Accent1 165" xfId="10970"/>
    <cellStyle name="20% - Accent1 166" xfId="10983"/>
    <cellStyle name="20% - Accent1 167" xfId="10996"/>
    <cellStyle name="20% - Accent1 168" xfId="11009"/>
    <cellStyle name="20% - Accent1 169" xfId="11022"/>
    <cellStyle name="20% - Accent1 17" xfId="523"/>
    <cellStyle name="20% - Accent1 17 2" xfId="1460"/>
    <cellStyle name="20% - Accent1 17 2 2" xfId="3278"/>
    <cellStyle name="20% - Accent1 17 2 2 2" xfId="7861"/>
    <cellStyle name="20% - Accent1 17 2 2 2 2" xfId="18958"/>
    <cellStyle name="20% - Accent1 17 2 2 3" xfId="14375"/>
    <cellStyle name="20% - Accent1 17 2 3" xfId="6052"/>
    <cellStyle name="20% - Accent1 17 2 3 2" xfId="17149"/>
    <cellStyle name="20% - Accent1 17 2 4" xfId="12565"/>
    <cellStyle name="20% - Accent1 17 3" xfId="4202"/>
    <cellStyle name="20% - Accent1 17 3 2" xfId="8785"/>
    <cellStyle name="20% - Accent1 17 3 2 2" xfId="19882"/>
    <cellStyle name="20% - Accent1 17 3 3" xfId="15299"/>
    <cellStyle name="20% - Accent1 17 4" xfId="2393"/>
    <cellStyle name="20% - Accent1 17 4 2" xfId="6976"/>
    <cellStyle name="20% - Accent1 17 4 2 2" xfId="18073"/>
    <cellStyle name="20% - Accent1 17 4 3" xfId="13490"/>
    <cellStyle name="20% - Accent1 17 5" xfId="5127"/>
    <cellStyle name="20% - Accent1 17 5 2" xfId="16224"/>
    <cellStyle name="20% - Accent1 17 6" xfId="11639"/>
    <cellStyle name="20% - Accent1 170" xfId="11035"/>
    <cellStyle name="20% - Accent1 171" xfId="11048"/>
    <cellStyle name="20% - Accent1 172" xfId="11061"/>
    <cellStyle name="20% - Accent1 173" xfId="11074"/>
    <cellStyle name="20% - Accent1 174" xfId="11087"/>
    <cellStyle name="20% - Accent1 175" xfId="11100"/>
    <cellStyle name="20% - Accent1 176" xfId="11113"/>
    <cellStyle name="20% - Accent1 177" xfId="11126"/>
    <cellStyle name="20% - Accent1 178" xfId="11139"/>
    <cellStyle name="20% - Accent1 179" xfId="11152"/>
    <cellStyle name="20% - Accent1 18" xfId="536"/>
    <cellStyle name="20% - Accent1 18 2" xfId="1473"/>
    <cellStyle name="20% - Accent1 18 2 2" xfId="3291"/>
    <cellStyle name="20% - Accent1 18 2 2 2" xfId="7874"/>
    <cellStyle name="20% - Accent1 18 2 2 2 2" xfId="18971"/>
    <cellStyle name="20% - Accent1 18 2 2 3" xfId="14388"/>
    <cellStyle name="20% - Accent1 18 2 3" xfId="6065"/>
    <cellStyle name="20% - Accent1 18 2 3 2" xfId="17162"/>
    <cellStyle name="20% - Accent1 18 2 4" xfId="12578"/>
    <cellStyle name="20% - Accent1 18 3" xfId="4215"/>
    <cellStyle name="20% - Accent1 18 3 2" xfId="8798"/>
    <cellStyle name="20% - Accent1 18 3 2 2" xfId="19895"/>
    <cellStyle name="20% - Accent1 18 3 3" xfId="15312"/>
    <cellStyle name="20% - Accent1 18 4" xfId="2406"/>
    <cellStyle name="20% - Accent1 18 4 2" xfId="6989"/>
    <cellStyle name="20% - Accent1 18 4 2 2" xfId="18086"/>
    <cellStyle name="20% - Accent1 18 4 3" xfId="13503"/>
    <cellStyle name="20% - Accent1 18 5" xfId="5140"/>
    <cellStyle name="20% - Accent1 18 5 2" xfId="16237"/>
    <cellStyle name="20% - Accent1 18 6" xfId="11652"/>
    <cellStyle name="20% - Accent1 180" xfId="11165"/>
    <cellStyle name="20% - Accent1 181" xfId="11206"/>
    <cellStyle name="20% - Accent1 182" xfId="21936"/>
    <cellStyle name="20% - Accent1 183" xfId="21949"/>
    <cellStyle name="20% - Accent1 184" xfId="21963"/>
    <cellStyle name="20% - Accent1 185" xfId="21976"/>
    <cellStyle name="20% - Accent1 186" xfId="21989"/>
    <cellStyle name="20% - Accent1 187" xfId="22002"/>
    <cellStyle name="20% - Accent1 188" xfId="22015"/>
    <cellStyle name="20% - Accent1 189" xfId="22028"/>
    <cellStyle name="20% - Accent1 19" xfId="549"/>
    <cellStyle name="20% - Accent1 19 2" xfId="1486"/>
    <cellStyle name="20% - Accent1 19 2 2" xfId="3304"/>
    <cellStyle name="20% - Accent1 19 2 2 2" xfId="7887"/>
    <cellStyle name="20% - Accent1 19 2 2 2 2" xfId="18984"/>
    <cellStyle name="20% - Accent1 19 2 2 3" xfId="14401"/>
    <cellStyle name="20% - Accent1 19 2 3" xfId="6078"/>
    <cellStyle name="20% - Accent1 19 2 3 2" xfId="17175"/>
    <cellStyle name="20% - Accent1 19 2 4" xfId="12591"/>
    <cellStyle name="20% - Accent1 19 3" xfId="4228"/>
    <cellStyle name="20% - Accent1 19 3 2" xfId="8811"/>
    <cellStyle name="20% - Accent1 19 3 2 2" xfId="19908"/>
    <cellStyle name="20% - Accent1 19 3 3" xfId="15325"/>
    <cellStyle name="20% - Accent1 19 4" xfId="2419"/>
    <cellStyle name="20% - Accent1 19 4 2" xfId="7002"/>
    <cellStyle name="20% - Accent1 19 4 2 2" xfId="18099"/>
    <cellStyle name="20% - Accent1 19 4 3" xfId="13516"/>
    <cellStyle name="20% - Accent1 19 5" xfId="5153"/>
    <cellStyle name="20% - Accent1 19 5 2" xfId="16250"/>
    <cellStyle name="20% - Accent1 19 6" xfId="11665"/>
    <cellStyle name="20% - Accent1 190" xfId="22041"/>
    <cellStyle name="20% - Accent1 191" xfId="22054"/>
    <cellStyle name="20% - Accent1 192" xfId="22067"/>
    <cellStyle name="20% - Accent1 193" xfId="22080"/>
    <cellStyle name="20% - Accent1 194" xfId="22093"/>
    <cellStyle name="20% - Accent1 195" xfId="22106"/>
    <cellStyle name="20% - Accent1 196" xfId="22119"/>
    <cellStyle name="20% - Accent1 197" xfId="22132"/>
    <cellStyle name="20% - Accent1 198" xfId="22145"/>
    <cellStyle name="20% - Accent1 199" xfId="22158"/>
    <cellStyle name="20% - Accent1 2" xfId="1"/>
    <cellStyle name="20% - Accent1 2 10" xfId="9592"/>
    <cellStyle name="20% - Accent1 2 10 2" xfId="20688"/>
    <cellStyle name="20% - Accent1 2 11" xfId="9618"/>
    <cellStyle name="20% - Accent1 2 11 2" xfId="20714"/>
    <cellStyle name="20% - Accent1 2 12" xfId="9644"/>
    <cellStyle name="20% - Accent1 2 12 2" xfId="20740"/>
    <cellStyle name="20% - Accent1 2 13" xfId="9670"/>
    <cellStyle name="20% - Accent1 2 13 2" xfId="20766"/>
    <cellStyle name="20% - Accent1 2 14" xfId="9696"/>
    <cellStyle name="20% - Accent1 2 14 2" xfId="20792"/>
    <cellStyle name="20% - Accent1 2 15" xfId="9722"/>
    <cellStyle name="20% - Accent1 2 15 2" xfId="20818"/>
    <cellStyle name="20% - Accent1 2 16" xfId="9748"/>
    <cellStyle name="20% - Accent1 2 16 2" xfId="20844"/>
    <cellStyle name="20% - Accent1 2 17" xfId="9774"/>
    <cellStyle name="20% - Accent1 2 17 2" xfId="20870"/>
    <cellStyle name="20% - Accent1 2 18" xfId="9800"/>
    <cellStyle name="20% - Accent1 2 18 2" xfId="20896"/>
    <cellStyle name="20% - Accent1 2 19" xfId="9826"/>
    <cellStyle name="20% - Accent1 2 19 2" xfId="20922"/>
    <cellStyle name="20% - Accent1 2 2" xfId="97"/>
    <cellStyle name="20% - Accent1 2 2 2" xfId="3083"/>
    <cellStyle name="20% - Accent1 2 2 2 2" xfId="7666"/>
    <cellStyle name="20% - Accent1 2 2 2 2 2" xfId="18763"/>
    <cellStyle name="20% - Accent1 2 2 2 3" xfId="14180"/>
    <cellStyle name="20% - Accent1 2 2 3" xfId="5857"/>
    <cellStyle name="20% - Accent1 2 2 3 2" xfId="16954"/>
    <cellStyle name="20% - Accent1 2 2 4" xfId="1263"/>
    <cellStyle name="20% - Accent1 2 2 4 2" xfId="12370"/>
    <cellStyle name="20% - Accent1 2 2 5" xfId="11219"/>
    <cellStyle name="20% - Accent1 2 20" xfId="9852"/>
    <cellStyle name="20% - Accent1 2 20 2" xfId="20948"/>
    <cellStyle name="20% - Accent1 2 21" xfId="9878"/>
    <cellStyle name="20% - Accent1 2 21 2" xfId="20974"/>
    <cellStyle name="20% - Accent1 2 22" xfId="9917"/>
    <cellStyle name="20% - Accent1 2 22 2" xfId="21013"/>
    <cellStyle name="20% - Accent1 2 23" xfId="10255"/>
    <cellStyle name="20% - Accent1 2 23 2" xfId="21351"/>
    <cellStyle name="20% - Accent1 2 24" xfId="10281"/>
    <cellStyle name="20% - Accent1 2 24 2" xfId="21377"/>
    <cellStyle name="20% - Accent1 2 25" xfId="10333"/>
    <cellStyle name="20% - Accent1 2 25 2" xfId="21429"/>
    <cellStyle name="20% - Accent1 2 26" xfId="10359"/>
    <cellStyle name="20% - Accent1 2 26 2" xfId="21455"/>
    <cellStyle name="20% - Accent1 2 27" xfId="10385"/>
    <cellStyle name="20% - Accent1 2 27 2" xfId="21481"/>
    <cellStyle name="20% - Accent1 2 28" xfId="10411"/>
    <cellStyle name="20% - Accent1 2 28 2" xfId="21507"/>
    <cellStyle name="20% - Accent1 2 29" xfId="10437"/>
    <cellStyle name="20% - Accent1 2 29 2" xfId="21533"/>
    <cellStyle name="20% - Accent1 2 3" xfId="138"/>
    <cellStyle name="20% - Accent1 2 3 2" xfId="8590"/>
    <cellStyle name="20% - Accent1 2 3 2 2" xfId="19687"/>
    <cellStyle name="20% - Accent1 2 3 3" xfId="4007"/>
    <cellStyle name="20% - Accent1 2 3 3 2" xfId="15104"/>
    <cellStyle name="20% - Accent1 2 3 4" xfId="11260"/>
    <cellStyle name="20% - Accent1 2 30" xfId="10463"/>
    <cellStyle name="20% - Accent1 2 30 2" xfId="21559"/>
    <cellStyle name="20% - Accent1 2 31" xfId="10489"/>
    <cellStyle name="20% - Accent1 2 31 2" xfId="21585"/>
    <cellStyle name="20% - Accent1 2 32" xfId="10515"/>
    <cellStyle name="20% - Accent1 2 32 2" xfId="21611"/>
    <cellStyle name="20% - Accent1 2 33" xfId="10593"/>
    <cellStyle name="20% - Accent1 2 33 2" xfId="21689"/>
    <cellStyle name="20% - Accent1 2 34" xfId="10775"/>
    <cellStyle name="20% - Accent1 2 34 2" xfId="21871"/>
    <cellStyle name="20% - Accent1 2 35" xfId="11179"/>
    <cellStyle name="20% - Accent1 2 4" xfId="165"/>
    <cellStyle name="20% - Accent1 2 4 2" xfId="6781"/>
    <cellStyle name="20% - Accent1 2 4 2 2" xfId="17878"/>
    <cellStyle name="20% - Accent1 2 4 3" xfId="2198"/>
    <cellStyle name="20% - Accent1 2 4 3 2" xfId="13295"/>
    <cellStyle name="20% - Accent1 2 4 4" xfId="11286"/>
    <cellStyle name="20% - Accent1 2 5" xfId="269"/>
    <cellStyle name="20% - Accent1 2 5 2" xfId="9474"/>
    <cellStyle name="20% - Accent1 2 5 2 2" xfId="20571"/>
    <cellStyle name="20% - Accent1 2 5 3" xfId="4891"/>
    <cellStyle name="20% - Accent1 2 5 3 2" xfId="15988"/>
    <cellStyle name="20% - Accent1 2 5 4" xfId="11390"/>
    <cellStyle name="20% - Accent1 2 6" xfId="308"/>
    <cellStyle name="20% - Accent1 2 6 2" xfId="4932"/>
    <cellStyle name="20% - Accent1 2 6 2 2" xfId="16029"/>
    <cellStyle name="20% - Accent1 2 6 3" xfId="11429"/>
    <cellStyle name="20% - Accent1 2 7" xfId="337"/>
    <cellStyle name="20% - Accent1 2 7 2" xfId="11457"/>
    <cellStyle name="20% - Accent1 2 8" xfId="9540"/>
    <cellStyle name="20% - Accent1 2 8 2" xfId="20636"/>
    <cellStyle name="20% - Accent1 2 9" xfId="9566"/>
    <cellStyle name="20% - Accent1 2 9 2" xfId="20662"/>
    <cellStyle name="20% - Accent1 20" xfId="563"/>
    <cellStyle name="20% - Accent1 20 2" xfId="1500"/>
    <cellStyle name="20% - Accent1 20 2 2" xfId="3317"/>
    <cellStyle name="20% - Accent1 20 2 2 2" xfId="7900"/>
    <cellStyle name="20% - Accent1 20 2 2 2 2" xfId="18997"/>
    <cellStyle name="20% - Accent1 20 2 2 3" xfId="14414"/>
    <cellStyle name="20% - Accent1 20 2 3" xfId="6091"/>
    <cellStyle name="20% - Accent1 20 2 3 2" xfId="17188"/>
    <cellStyle name="20% - Accent1 20 2 4" xfId="12604"/>
    <cellStyle name="20% - Accent1 20 3" xfId="4241"/>
    <cellStyle name="20% - Accent1 20 3 2" xfId="8824"/>
    <cellStyle name="20% - Accent1 20 3 2 2" xfId="19921"/>
    <cellStyle name="20% - Accent1 20 3 3" xfId="15338"/>
    <cellStyle name="20% - Accent1 20 4" xfId="2432"/>
    <cellStyle name="20% - Accent1 20 4 2" xfId="7015"/>
    <cellStyle name="20% - Accent1 20 4 2 2" xfId="18112"/>
    <cellStyle name="20% - Accent1 20 4 3" xfId="13529"/>
    <cellStyle name="20% - Accent1 20 5" xfId="5166"/>
    <cellStyle name="20% - Accent1 20 5 2" xfId="16263"/>
    <cellStyle name="20% - Accent1 20 6" xfId="11678"/>
    <cellStyle name="20% - Accent1 200" xfId="22171"/>
    <cellStyle name="20% - Accent1 201" xfId="22184"/>
    <cellStyle name="20% - Accent1 202" xfId="22197"/>
    <cellStyle name="20% - Accent1 203" xfId="22210"/>
    <cellStyle name="20% - Accent1 204" xfId="22223"/>
    <cellStyle name="20% - Accent1 205" xfId="22236"/>
    <cellStyle name="20% - Accent1 206" xfId="22249"/>
    <cellStyle name="20% - Accent1 207" xfId="22262"/>
    <cellStyle name="20% - Accent1 208" xfId="22275"/>
    <cellStyle name="20% - Accent1 209" xfId="22288"/>
    <cellStyle name="20% - Accent1 21" xfId="576"/>
    <cellStyle name="20% - Accent1 21 2" xfId="1513"/>
    <cellStyle name="20% - Accent1 21 2 2" xfId="3330"/>
    <cellStyle name="20% - Accent1 21 2 2 2" xfId="7913"/>
    <cellStyle name="20% - Accent1 21 2 2 2 2" xfId="19010"/>
    <cellStyle name="20% - Accent1 21 2 2 3" xfId="14427"/>
    <cellStyle name="20% - Accent1 21 2 3" xfId="6104"/>
    <cellStyle name="20% - Accent1 21 2 3 2" xfId="17201"/>
    <cellStyle name="20% - Accent1 21 2 4" xfId="12617"/>
    <cellStyle name="20% - Accent1 21 3" xfId="4254"/>
    <cellStyle name="20% - Accent1 21 3 2" xfId="8837"/>
    <cellStyle name="20% - Accent1 21 3 2 2" xfId="19934"/>
    <cellStyle name="20% - Accent1 21 3 3" xfId="15351"/>
    <cellStyle name="20% - Accent1 21 4" xfId="2445"/>
    <cellStyle name="20% - Accent1 21 4 2" xfId="7028"/>
    <cellStyle name="20% - Accent1 21 4 2 2" xfId="18125"/>
    <cellStyle name="20% - Accent1 21 4 3" xfId="13542"/>
    <cellStyle name="20% - Accent1 21 5" xfId="5179"/>
    <cellStyle name="20% - Accent1 21 5 2" xfId="16276"/>
    <cellStyle name="20% - Accent1 21 6" xfId="11691"/>
    <cellStyle name="20% - Accent1 210" xfId="22301"/>
    <cellStyle name="20% - Accent1 211" xfId="22314"/>
    <cellStyle name="20% - Accent1 212" xfId="22327"/>
    <cellStyle name="20% - Accent1 213" xfId="22340"/>
    <cellStyle name="20% - Accent1 22" xfId="589"/>
    <cellStyle name="20% - Accent1 22 2" xfId="1526"/>
    <cellStyle name="20% - Accent1 22 2 2" xfId="3343"/>
    <cellStyle name="20% - Accent1 22 2 2 2" xfId="7926"/>
    <cellStyle name="20% - Accent1 22 2 2 2 2" xfId="19023"/>
    <cellStyle name="20% - Accent1 22 2 2 3" xfId="14440"/>
    <cellStyle name="20% - Accent1 22 2 3" xfId="6117"/>
    <cellStyle name="20% - Accent1 22 2 3 2" xfId="17214"/>
    <cellStyle name="20% - Accent1 22 2 4" xfId="12630"/>
    <cellStyle name="20% - Accent1 22 3" xfId="4267"/>
    <cellStyle name="20% - Accent1 22 3 2" xfId="8850"/>
    <cellStyle name="20% - Accent1 22 3 2 2" xfId="19947"/>
    <cellStyle name="20% - Accent1 22 3 3" xfId="15364"/>
    <cellStyle name="20% - Accent1 22 4" xfId="2458"/>
    <cellStyle name="20% - Accent1 22 4 2" xfId="7041"/>
    <cellStyle name="20% - Accent1 22 4 2 2" xfId="18138"/>
    <cellStyle name="20% - Accent1 22 4 3" xfId="13555"/>
    <cellStyle name="20% - Accent1 22 5" xfId="5192"/>
    <cellStyle name="20% - Accent1 22 5 2" xfId="16289"/>
    <cellStyle name="20% - Accent1 22 6" xfId="11704"/>
    <cellStyle name="20% - Accent1 23" xfId="602"/>
    <cellStyle name="20% - Accent1 23 2" xfId="1539"/>
    <cellStyle name="20% - Accent1 23 2 2" xfId="3356"/>
    <cellStyle name="20% - Accent1 23 2 2 2" xfId="7939"/>
    <cellStyle name="20% - Accent1 23 2 2 2 2" xfId="19036"/>
    <cellStyle name="20% - Accent1 23 2 2 3" xfId="14453"/>
    <cellStyle name="20% - Accent1 23 2 3" xfId="6130"/>
    <cellStyle name="20% - Accent1 23 2 3 2" xfId="17227"/>
    <cellStyle name="20% - Accent1 23 2 4" xfId="12643"/>
    <cellStyle name="20% - Accent1 23 3" xfId="4280"/>
    <cellStyle name="20% - Accent1 23 3 2" xfId="8863"/>
    <cellStyle name="20% - Accent1 23 3 2 2" xfId="19960"/>
    <cellStyle name="20% - Accent1 23 3 3" xfId="15377"/>
    <cellStyle name="20% - Accent1 23 4" xfId="2471"/>
    <cellStyle name="20% - Accent1 23 4 2" xfId="7054"/>
    <cellStyle name="20% - Accent1 23 4 2 2" xfId="18151"/>
    <cellStyle name="20% - Accent1 23 4 3" xfId="13568"/>
    <cellStyle name="20% - Accent1 23 5" xfId="5205"/>
    <cellStyle name="20% - Accent1 23 5 2" xfId="16302"/>
    <cellStyle name="20% - Accent1 23 6" xfId="11717"/>
    <cellStyle name="20% - Accent1 24" xfId="615"/>
    <cellStyle name="20% - Accent1 24 2" xfId="1552"/>
    <cellStyle name="20% - Accent1 24 2 2" xfId="3369"/>
    <cellStyle name="20% - Accent1 24 2 2 2" xfId="7952"/>
    <cellStyle name="20% - Accent1 24 2 2 2 2" xfId="19049"/>
    <cellStyle name="20% - Accent1 24 2 2 3" xfId="14466"/>
    <cellStyle name="20% - Accent1 24 2 3" xfId="6143"/>
    <cellStyle name="20% - Accent1 24 2 3 2" xfId="17240"/>
    <cellStyle name="20% - Accent1 24 2 4" xfId="12656"/>
    <cellStyle name="20% - Accent1 24 3" xfId="4293"/>
    <cellStyle name="20% - Accent1 24 3 2" xfId="8876"/>
    <cellStyle name="20% - Accent1 24 3 2 2" xfId="19973"/>
    <cellStyle name="20% - Accent1 24 3 3" xfId="15390"/>
    <cellStyle name="20% - Accent1 24 4" xfId="2484"/>
    <cellStyle name="20% - Accent1 24 4 2" xfId="7067"/>
    <cellStyle name="20% - Accent1 24 4 2 2" xfId="18164"/>
    <cellStyle name="20% - Accent1 24 4 3" xfId="13581"/>
    <cellStyle name="20% - Accent1 24 5" xfId="5218"/>
    <cellStyle name="20% - Accent1 24 5 2" xfId="16315"/>
    <cellStyle name="20% - Accent1 24 6" xfId="11730"/>
    <cellStyle name="20% - Accent1 25" xfId="629"/>
    <cellStyle name="20% - Accent1 25 2" xfId="1566"/>
    <cellStyle name="20% - Accent1 25 2 2" xfId="3382"/>
    <cellStyle name="20% - Accent1 25 2 2 2" xfId="7965"/>
    <cellStyle name="20% - Accent1 25 2 2 2 2" xfId="19062"/>
    <cellStyle name="20% - Accent1 25 2 2 3" xfId="14479"/>
    <cellStyle name="20% - Accent1 25 2 3" xfId="6156"/>
    <cellStyle name="20% - Accent1 25 2 3 2" xfId="17253"/>
    <cellStyle name="20% - Accent1 25 2 4" xfId="12669"/>
    <cellStyle name="20% - Accent1 25 3" xfId="4306"/>
    <cellStyle name="20% - Accent1 25 3 2" xfId="8889"/>
    <cellStyle name="20% - Accent1 25 3 2 2" xfId="19986"/>
    <cellStyle name="20% - Accent1 25 3 3" xfId="15403"/>
    <cellStyle name="20% - Accent1 25 4" xfId="2497"/>
    <cellStyle name="20% - Accent1 25 4 2" xfId="7080"/>
    <cellStyle name="20% - Accent1 25 4 2 2" xfId="18177"/>
    <cellStyle name="20% - Accent1 25 4 3" xfId="13594"/>
    <cellStyle name="20% - Accent1 25 5" xfId="5231"/>
    <cellStyle name="20% - Accent1 25 5 2" xfId="16328"/>
    <cellStyle name="20% - Accent1 25 6" xfId="11743"/>
    <cellStyle name="20% - Accent1 26" xfId="642"/>
    <cellStyle name="20% - Accent1 26 2" xfId="1579"/>
    <cellStyle name="20% - Accent1 26 2 2" xfId="3395"/>
    <cellStyle name="20% - Accent1 26 2 2 2" xfId="7978"/>
    <cellStyle name="20% - Accent1 26 2 2 2 2" xfId="19075"/>
    <cellStyle name="20% - Accent1 26 2 2 3" xfId="14492"/>
    <cellStyle name="20% - Accent1 26 2 3" xfId="6169"/>
    <cellStyle name="20% - Accent1 26 2 3 2" xfId="17266"/>
    <cellStyle name="20% - Accent1 26 2 4" xfId="12682"/>
    <cellStyle name="20% - Accent1 26 3" xfId="4319"/>
    <cellStyle name="20% - Accent1 26 3 2" xfId="8902"/>
    <cellStyle name="20% - Accent1 26 3 2 2" xfId="19999"/>
    <cellStyle name="20% - Accent1 26 3 3" xfId="15416"/>
    <cellStyle name="20% - Accent1 26 4" xfId="2510"/>
    <cellStyle name="20% - Accent1 26 4 2" xfId="7093"/>
    <cellStyle name="20% - Accent1 26 4 2 2" xfId="18190"/>
    <cellStyle name="20% - Accent1 26 4 3" xfId="13607"/>
    <cellStyle name="20% - Accent1 26 5" xfId="5244"/>
    <cellStyle name="20% - Accent1 26 5 2" xfId="16341"/>
    <cellStyle name="20% - Accent1 26 6" xfId="11756"/>
    <cellStyle name="20% - Accent1 27" xfId="655"/>
    <cellStyle name="20% - Accent1 27 2" xfId="1592"/>
    <cellStyle name="20% - Accent1 27 2 2" xfId="3408"/>
    <cellStyle name="20% - Accent1 27 2 2 2" xfId="7991"/>
    <cellStyle name="20% - Accent1 27 2 2 2 2" xfId="19088"/>
    <cellStyle name="20% - Accent1 27 2 2 3" xfId="14505"/>
    <cellStyle name="20% - Accent1 27 2 3" xfId="6182"/>
    <cellStyle name="20% - Accent1 27 2 3 2" xfId="17279"/>
    <cellStyle name="20% - Accent1 27 2 4" xfId="12695"/>
    <cellStyle name="20% - Accent1 27 3" xfId="4332"/>
    <cellStyle name="20% - Accent1 27 3 2" xfId="8915"/>
    <cellStyle name="20% - Accent1 27 3 2 2" xfId="20012"/>
    <cellStyle name="20% - Accent1 27 3 3" xfId="15429"/>
    <cellStyle name="20% - Accent1 27 4" xfId="2523"/>
    <cellStyle name="20% - Accent1 27 4 2" xfId="7106"/>
    <cellStyle name="20% - Accent1 27 4 2 2" xfId="18203"/>
    <cellStyle name="20% - Accent1 27 4 3" xfId="13620"/>
    <cellStyle name="20% - Accent1 27 5" xfId="5257"/>
    <cellStyle name="20% - Accent1 27 5 2" xfId="16354"/>
    <cellStyle name="20% - Accent1 27 6" xfId="11769"/>
    <cellStyle name="20% - Accent1 28" xfId="668"/>
    <cellStyle name="20% - Accent1 28 2" xfId="1605"/>
    <cellStyle name="20% - Accent1 28 2 2" xfId="3421"/>
    <cellStyle name="20% - Accent1 28 2 2 2" xfId="8004"/>
    <cellStyle name="20% - Accent1 28 2 2 2 2" xfId="19101"/>
    <cellStyle name="20% - Accent1 28 2 2 3" xfId="14518"/>
    <cellStyle name="20% - Accent1 28 2 3" xfId="6195"/>
    <cellStyle name="20% - Accent1 28 2 3 2" xfId="17292"/>
    <cellStyle name="20% - Accent1 28 2 4" xfId="12708"/>
    <cellStyle name="20% - Accent1 28 3" xfId="4345"/>
    <cellStyle name="20% - Accent1 28 3 2" xfId="8928"/>
    <cellStyle name="20% - Accent1 28 3 2 2" xfId="20025"/>
    <cellStyle name="20% - Accent1 28 3 3" xfId="15442"/>
    <cellStyle name="20% - Accent1 28 4" xfId="2536"/>
    <cellStyle name="20% - Accent1 28 4 2" xfId="7119"/>
    <cellStyle name="20% - Accent1 28 4 2 2" xfId="18216"/>
    <cellStyle name="20% - Accent1 28 4 3" xfId="13633"/>
    <cellStyle name="20% - Accent1 28 5" xfId="5270"/>
    <cellStyle name="20% - Accent1 28 5 2" xfId="16367"/>
    <cellStyle name="20% - Accent1 28 6" xfId="11782"/>
    <cellStyle name="20% - Accent1 29" xfId="681"/>
    <cellStyle name="20% - Accent1 29 2" xfId="1618"/>
    <cellStyle name="20% - Accent1 29 2 2" xfId="3434"/>
    <cellStyle name="20% - Accent1 29 2 2 2" xfId="8017"/>
    <cellStyle name="20% - Accent1 29 2 2 2 2" xfId="19114"/>
    <cellStyle name="20% - Accent1 29 2 2 3" xfId="14531"/>
    <cellStyle name="20% - Accent1 29 2 3" xfId="6208"/>
    <cellStyle name="20% - Accent1 29 2 3 2" xfId="17305"/>
    <cellStyle name="20% - Accent1 29 2 4" xfId="12721"/>
    <cellStyle name="20% - Accent1 29 3" xfId="4358"/>
    <cellStyle name="20% - Accent1 29 3 2" xfId="8941"/>
    <cellStyle name="20% - Accent1 29 3 2 2" xfId="20038"/>
    <cellStyle name="20% - Accent1 29 3 3" xfId="15455"/>
    <cellStyle name="20% - Accent1 29 4" xfId="2549"/>
    <cellStyle name="20% - Accent1 29 4 2" xfId="7132"/>
    <cellStyle name="20% - Accent1 29 4 2 2" xfId="18229"/>
    <cellStyle name="20% - Accent1 29 4 3" xfId="13646"/>
    <cellStyle name="20% - Accent1 29 5" xfId="5283"/>
    <cellStyle name="20% - Accent1 29 5 2" xfId="16380"/>
    <cellStyle name="20% - Accent1 29 6" xfId="11795"/>
    <cellStyle name="20% - Accent1 3" xfId="2"/>
    <cellStyle name="20% - Accent1 3 2" xfId="282"/>
    <cellStyle name="20% - Accent1 3 2 2" xfId="3096"/>
    <cellStyle name="20% - Accent1 3 2 2 2" xfId="7679"/>
    <cellStyle name="20% - Accent1 3 2 2 2 2" xfId="18776"/>
    <cellStyle name="20% - Accent1 3 2 2 3" xfId="14193"/>
    <cellStyle name="20% - Accent1 3 2 3" xfId="5870"/>
    <cellStyle name="20% - Accent1 3 2 3 2" xfId="16967"/>
    <cellStyle name="20% - Accent1 3 2 4" xfId="1276"/>
    <cellStyle name="20% - Accent1 3 2 4 2" xfId="12383"/>
    <cellStyle name="20% - Accent1 3 2 5" xfId="11403"/>
    <cellStyle name="20% - Accent1 3 3" xfId="4020"/>
    <cellStyle name="20% - Accent1 3 3 2" xfId="8603"/>
    <cellStyle name="20% - Accent1 3 3 2 2" xfId="19700"/>
    <cellStyle name="20% - Accent1 3 3 3" xfId="15117"/>
    <cellStyle name="20% - Accent1 3 4" xfId="2211"/>
    <cellStyle name="20% - Accent1 3 4 2" xfId="6794"/>
    <cellStyle name="20% - Accent1 3 4 2 2" xfId="17891"/>
    <cellStyle name="20% - Accent1 3 4 3" xfId="13308"/>
    <cellStyle name="20% - Accent1 3 5" xfId="4945"/>
    <cellStyle name="20% - Accent1 3 5 2" xfId="16042"/>
    <cellStyle name="20% - Accent1 3 6" xfId="352"/>
    <cellStyle name="20% - Accent1 3 6 2" xfId="11470"/>
    <cellStyle name="20% - Accent1 3 7" xfId="11180"/>
    <cellStyle name="20% - Accent1 30" xfId="694"/>
    <cellStyle name="20% - Accent1 30 2" xfId="1631"/>
    <cellStyle name="20% - Accent1 30 2 2" xfId="3447"/>
    <cellStyle name="20% - Accent1 30 2 2 2" xfId="8030"/>
    <cellStyle name="20% - Accent1 30 2 2 2 2" xfId="19127"/>
    <cellStyle name="20% - Accent1 30 2 2 3" xfId="14544"/>
    <cellStyle name="20% - Accent1 30 2 3" xfId="6221"/>
    <cellStyle name="20% - Accent1 30 2 3 2" xfId="17318"/>
    <cellStyle name="20% - Accent1 30 2 4" xfId="12734"/>
    <cellStyle name="20% - Accent1 30 3" xfId="4371"/>
    <cellStyle name="20% - Accent1 30 3 2" xfId="8954"/>
    <cellStyle name="20% - Accent1 30 3 2 2" xfId="20051"/>
    <cellStyle name="20% - Accent1 30 3 3" xfId="15468"/>
    <cellStyle name="20% - Accent1 30 4" xfId="2562"/>
    <cellStyle name="20% - Accent1 30 4 2" xfId="7145"/>
    <cellStyle name="20% - Accent1 30 4 2 2" xfId="18242"/>
    <cellStyle name="20% - Accent1 30 4 3" xfId="13659"/>
    <cellStyle name="20% - Accent1 30 5" xfId="5296"/>
    <cellStyle name="20% - Accent1 30 5 2" xfId="16393"/>
    <cellStyle name="20% - Accent1 30 6" xfId="11808"/>
    <cellStyle name="20% - Accent1 31" xfId="707"/>
    <cellStyle name="20% - Accent1 31 2" xfId="1644"/>
    <cellStyle name="20% - Accent1 31 2 2" xfId="3460"/>
    <cellStyle name="20% - Accent1 31 2 2 2" xfId="8043"/>
    <cellStyle name="20% - Accent1 31 2 2 2 2" xfId="19140"/>
    <cellStyle name="20% - Accent1 31 2 2 3" xfId="14557"/>
    <cellStyle name="20% - Accent1 31 2 3" xfId="6234"/>
    <cellStyle name="20% - Accent1 31 2 3 2" xfId="17331"/>
    <cellStyle name="20% - Accent1 31 2 4" xfId="12747"/>
    <cellStyle name="20% - Accent1 31 3" xfId="4384"/>
    <cellStyle name="20% - Accent1 31 3 2" xfId="8967"/>
    <cellStyle name="20% - Accent1 31 3 2 2" xfId="20064"/>
    <cellStyle name="20% - Accent1 31 3 3" xfId="15481"/>
    <cellStyle name="20% - Accent1 31 4" xfId="2575"/>
    <cellStyle name="20% - Accent1 31 4 2" xfId="7158"/>
    <cellStyle name="20% - Accent1 31 4 2 2" xfId="18255"/>
    <cellStyle name="20% - Accent1 31 4 3" xfId="13672"/>
    <cellStyle name="20% - Accent1 31 5" xfId="5309"/>
    <cellStyle name="20% - Accent1 31 5 2" xfId="16406"/>
    <cellStyle name="20% - Accent1 31 6" xfId="11821"/>
    <cellStyle name="20% - Accent1 32" xfId="720"/>
    <cellStyle name="20% - Accent1 32 2" xfId="1657"/>
    <cellStyle name="20% - Accent1 32 2 2" xfId="3473"/>
    <cellStyle name="20% - Accent1 32 2 2 2" xfId="8056"/>
    <cellStyle name="20% - Accent1 32 2 2 2 2" xfId="19153"/>
    <cellStyle name="20% - Accent1 32 2 2 3" xfId="14570"/>
    <cellStyle name="20% - Accent1 32 2 3" xfId="6247"/>
    <cellStyle name="20% - Accent1 32 2 3 2" xfId="17344"/>
    <cellStyle name="20% - Accent1 32 2 4" xfId="12760"/>
    <cellStyle name="20% - Accent1 32 3" xfId="4397"/>
    <cellStyle name="20% - Accent1 32 3 2" xfId="8980"/>
    <cellStyle name="20% - Accent1 32 3 2 2" xfId="20077"/>
    <cellStyle name="20% - Accent1 32 3 3" xfId="15494"/>
    <cellStyle name="20% - Accent1 32 4" xfId="2588"/>
    <cellStyle name="20% - Accent1 32 4 2" xfId="7171"/>
    <cellStyle name="20% - Accent1 32 4 2 2" xfId="18268"/>
    <cellStyle name="20% - Accent1 32 4 3" xfId="13685"/>
    <cellStyle name="20% - Accent1 32 5" xfId="5322"/>
    <cellStyle name="20% - Accent1 32 5 2" xfId="16419"/>
    <cellStyle name="20% - Accent1 32 6" xfId="11834"/>
    <cellStyle name="20% - Accent1 33" xfId="734"/>
    <cellStyle name="20% - Accent1 33 2" xfId="1671"/>
    <cellStyle name="20% - Accent1 33 2 2" xfId="3486"/>
    <cellStyle name="20% - Accent1 33 2 2 2" xfId="8069"/>
    <cellStyle name="20% - Accent1 33 2 2 2 2" xfId="19166"/>
    <cellStyle name="20% - Accent1 33 2 2 3" xfId="14583"/>
    <cellStyle name="20% - Accent1 33 2 3" xfId="6260"/>
    <cellStyle name="20% - Accent1 33 2 3 2" xfId="17357"/>
    <cellStyle name="20% - Accent1 33 2 4" xfId="12773"/>
    <cellStyle name="20% - Accent1 33 3" xfId="4410"/>
    <cellStyle name="20% - Accent1 33 3 2" xfId="8993"/>
    <cellStyle name="20% - Accent1 33 3 2 2" xfId="20090"/>
    <cellStyle name="20% - Accent1 33 3 3" xfId="15507"/>
    <cellStyle name="20% - Accent1 33 4" xfId="2601"/>
    <cellStyle name="20% - Accent1 33 4 2" xfId="7184"/>
    <cellStyle name="20% - Accent1 33 4 2 2" xfId="18281"/>
    <cellStyle name="20% - Accent1 33 4 3" xfId="13698"/>
    <cellStyle name="20% - Accent1 33 5" xfId="5335"/>
    <cellStyle name="20% - Accent1 33 5 2" xfId="16432"/>
    <cellStyle name="20% - Accent1 33 6" xfId="11847"/>
    <cellStyle name="20% - Accent1 34" xfId="747"/>
    <cellStyle name="20% - Accent1 34 2" xfId="1684"/>
    <cellStyle name="20% - Accent1 34 2 2" xfId="3499"/>
    <cellStyle name="20% - Accent1 34 2 2 2" xfId="8082"/>
    <cellStyle name="20% - Accent1 34 2 2 2 2" xfId="19179"/>
    <cellStyle name="20% - Accent1 34 2 2 3" xfId="14596"/>
    <cellStyle name="20% - Accent1 34 2 3" xfId="6273"/>
    <cellStyle name="20% - Accent1 34 2 3 2" xfId="17370"/>
    <cellStyle name="20% - Accent1 34 2 4" xfId="12786"/>
    <cellStyle name="20% - Accent1 34 3" xfId="4423"/>
    <cellStyle name="20% - Accent1 34 3 2" xfId="9006"/>
    <cellStyle name="20% - Accent1 34 3 2 2" xfId="20103"/>
    <cellStyle name="20% - Accent1 34 3 3" xfId="15520"/>
    <cellStyle name="20% - Accent1 34 4" xfId="2614"/>
    <cellStyle name="20% - Accent1 34 4 2" xfId="7197"/>
    <cellStyle name="20% - Accent1 34 4 2 2" xfId="18294"/>
    <cellStyle name="20% - Accent1 34 4 3" xfId="13711"/>
    <cellStyle name="20% - Accent1 34 5" xfId="5348"/>
    <cellStyle name="20% - Accent1 34 5 2" xfId="16445"/>
    <cellStyle name="20% - Accent1 34 6" xfId="11860"/>
    <cellStyle name="20% - Accent1 35" xfId="760"/>
    <cellStyle name="20% - Accent1 35 2" xfId="1697"/>
    <cellStyle name="20% - Accent1 35 2 2" xfId="3512"/>
    <cellStyle name="20% - Accent1 35 2 2 2" xfId="8095"/>
    <cellStyle name="20% - Accent1 35 2 2 2 2" xfId="19192"/>
    <cellStyle name="20% - Accent1 35 2 2 3" xfId="14609"/>
    <cellStyle name="20% - Accent1 35 2 3" xfId="6286"/>
    <cellStyle name="20% - Accent1 35 2 3 2" xfId="17383"/>
    <cellStyle name="20% - Accent1 35 2 4" xfId="12799"/>
    <cellStyle name="20% - Accent1 35 3" xfId="4436"/>
    <cellStyle name="20% - Accent1 35 3 2" xfId="9019"/>
    <cellStyle name="20% - Accent1 35 3 2 2" xfId="20116"/>
    <cellStyle name="20% - Accent1 35 3 3" xfId="15533"/>
    <cellStyle name="20% - Accent1 35 4" xfId="2627"/>
    <cellStyle name="20% - Accent1 35 4 2" xfId="7210"/>
    <cellStyle name="20% - Accent1 35 4 2 2" xfId="18307"/>
    <cellStyle name="20% - Accent1 35 4 3" xfId="13724"/>
    <cellStyle name="20% - Accent1 35 5" xfId="5361"/>
    <cellStyle name="20% - Accent1 35 5 2" xfId="16458"/>
    <cellStyle name="20% - Accent1 35 6" xfId="11873"/>
    <cellStyle name="20% - Accent1 36" xfId="773"/>
    <cellStyle name="20% - Accent1 36 2" xfId="1710"/>
    <cellStyle name="20% - Accent1 36 2 2" xfId="3525"/>
    <cellStyle name="20% - Accent1 36 2 2 2" xfId="8108"/>
    <cellStyle name="20% - Accent1 36 2 2 2 2" xfId="19205"/>
    <cellStyle name="20% - Accent1 36 2 2 3" xfId="14622"/>
    <cellStyle name="20% - Accent1 36 2 3" xfId="6299"/>
    <cellStyle name="20% - Accent1 36 2 3 2" xfId="17396"/>
    <cellStyle name="20% - Accent1 36 2 4" xfId="12812"/>
    <cellStyle name="20% - Accent1 36 3" xfId="4449"/>
    <cellStyle name="20% - Accent1 36 3 2" xfId="9032"/>
    <cellStyle name="20% - Accent1 36 3 2 2" xfId="20129"/>
    <cellStyle name="20% - Accent1 36 3 3" xfId="15546"/>
    <cellStyle name="20% - Accent1 36 4" xfId="2640"/>
    <cellStyle name="20% - Accent1 36 4 2" xfId="7223"/>
    <cellStyle name="20% - Accent1 36 4 2 2" xfId="18320"/>
    <cellStyle name="20% - Accent1 36 4 3" xfId="13737"/>
    <cellStyle name="20% - Accent1 36 5" xfId="5374"/>
    <cellStyle name="20% - Accent1 36 5 2" xfId="16471"/>
    <cellStyle name="20% - Accent1 36 6" xfId="11886"/>
    <cellStyle name="20% - Accent1 37" xfId="786"/>
    <cellStyle name="20% - Accent1 37 2" xfId="1723"/>
    <cellStyle name="20% - Accent1 37 2 2" xfId="3538"/>
    <cellStyle name="20% - Accent1 37 2 2 2" xfId="8121"/>
    <cellStyle name="20% - Accent1 37 2 2 2 2" xfId="19218"/>
    <cellStyle name="20% - Accent1 37 2 2 3" xfId="14635"/>
    <cellStyle name="20% - Accent1 37 2 3" xfId="6312"/>
    <cellStyle name="20% - Accent1 37 2 3 2" xfId="17409"/>
    <cellStyle name="20% - Accent1 37 2 4" xfId="12825"/>
    <cellStyle name="20% - Accent1 37 3" xfId="4462"/>
    <cellStyle name="20% - Accent1 37 3 2" xfId="9045"/>
    <cellStyle name="20% - Accent1 37 3 2 2" xfId="20142"/>
    <cellStyle name="20% - Accent1 37 3 3" xfId="15559"/>
    <cellStyle name="20% - Accent1 37 4" xfId="2653"/>
    <cellStyle name="20% - Accent1 37 4 2" xfId="7236"/>
    <cellStyle name="20% - Accent1 37 4 2 2" xfId="18333"/>
    <cellStyle name="20% - Accent1 37 4 3" xfId="13750"/>
    <cellStyle name="20% - Accent1 37 5" xfId="5387"/>
    <cellStyle name="20% - Accent1 37 5 2" xfId="16484"/>
    <cellStyle name="20% - Accent1 37 6" xfId="11899"/>
    <cellStyle name="20% - Accent1 38" xfId="800"/>
    <cellStyle name="20% - Accent1 38 2" xfId="1737"/>
    <cellStyle name="20% - Accent1 38 2 2" xfId="3551"/>
    <cellStyle name="20% - Accent1 38 2 2 2" xfId="8134"/>
    <cellStyle name="20% - Accent1 38 2 2 2 2" xfId="19231"/>
    <cellStyle name="20% - Accent1 38 2 2 3" xfId="14648"/>
    <cellStyle name="20% - Accent1 38 2 3" xfId="6325"/>
    <cellStyle name="20% - Accent1 38 2 3 2" xfId="17422"/>
    <cellStyle name="20% - Accent1 38 2 4" xfId="12838"/>
    <cellStyle name="20% - Accent1 38 3" xfId="4475"/>
    <cellStyle name="20% - Accent1 38 3 2" xfId="9058"/>
    <cellStyle name="20% - Accent1 38 3 2 2" xfId="20155"/>
    <cellStyle name="20% - Accent1 38 3 3" xfId="15572"/>
    <cellStyle name="20% - Accent1 38 4" xfId="2666"/>
    <cellStyle name="20% - Accent1 38 4 2" xfId="7249"/>
    <cellStyle name="20% - Accent1 38 4 2 2" xfId="18346"/>
    <cellStyle name="20% - Accent1 38 4 3" xfId="13763"/>
    <cellStyle name="20% - Accent1 38 5" xfId="5400"/>
    <cellStyle name="20% - Accent1 38 5 2" xfId="16497"/>
    <cellStyle name="20% - Accent1 38 6" xfId="11912"/>
    <cellStyle name="20% - Accent1 39" xfId="813"/>
    <cellStyle name="20% - Accent1 39 2" xfId="1750"/>
    <cellStyle name="20% - Accent1 39 2 2" xfId="3564"/>
    <cellStyle name="20% - Accent1 39 2 2 2" xfId="8147"/>
    <cellStyle name="20% - Accent1 39 2 2 2 2" xfId="19244"/>
    <cellStyle name="20% - Accent1 39 2 2 3" xfId="14661"/>
    <cellStyle name="20% - Accent1 39 2 3" xfId="6338"/>
    <cellStyle name="20% - Accent1 39 2 3 2" xfId="17435"/>
    <cellStyle name="20% - Accent1 39 2 4" xfId="12851"/>
    <cellStyle name="20% - Accent1 39 3" xfId="4488"/>
    <cellStyle name="20% - Accent1 39 3 2" xfId="9071"/>
    <cellStyle name="20% - Accent1 39 3 2 2" xfId="20168"/>
    <cellStyle name="20% - Accent1 39 3 3" xfId="15585"/>
    <cellStyle name="20% - Accent1 39 4" xfId="2679"/>
    <cellStyle name="20% - Accent1 39 4 2" xfId="7262"/>
    <cellStyle name="20% - Accent1 39 4 2 2" xfId="18359"/>
    <cellStyle name="20% - Accent1 39 4 3" xfId="13776"/>
    <cellStyle name="20% - Accent1 39 5" xfId="5413"/>
    <cellStyle name="20% - Accent1 39 5 2" xfId="16510"/>
    <cellStyle name="20% - Accent1 39 6" xfId="11925"/>
    <cellStyle name="20% - Accent1 4" xfId="112"/>
    <cellStyle name="20% - Accent1 4 2" xfId="1289"/>
    <cellStyle name="20% - Accent1 4 2 2" xfId="3109"/>
    <cellStyle name="20% - Accent1 4 2 2 2" xfId="7692"/>
    <cellStyle name="20% - Accent1 4 2 2 2 2" xfId="18789"/>
    <cellStyle name="20% - Accent1 4 2 2 3" xfId="14206"/>
    <cellStyle name="20% - Accent1 4 2 3" xfId="5883"/>
    <cellStyle name="20% - Accent1 4 2 3 2" xfId="16980"/>
    <cellStyle name="20% - Accent1 4 2 4" xfId="12396"/>
    <cellStyle name="20% - Accent1 4 3" xfId="4033"/>
    <cellStyle name="20% - Accent1 4 3 2" xfId="8616"/>
    <cellStyle name="20% - Accent1 4 3 2 2" xfId="19713"/>
    <cellStyle name="20% - Accent1 4 3 3" xfId="15130"/>
    <cellStyle name="20% - Accent1 4 4" xfId="2224"/>
    <cellStyle name="20% - Accent1 4 4 2" xfId="6807"/>
    <cellStyle name="20% - Accent1 4 4 2 2" xfId="17904"/>
    <cellStyle name="20% - Accent1 4 4 3" xfId="13321"/>
    <cellStyle name="20% - Accent1 4 5" xfId="4958"/>
    <cellStyle name="20% - Accent1 4 5 2" xfId="16055"/>
    <cellStyle name="20% - Accent1 4 6" xfId="365"/>
    <cellStyle name="20% - Accent1 4 6 2" xfId="11483"/>
    <cellStyle name="20% - Accent1 4 7" xfId="11234"/>
    <cellStyle name="20% - Accent1 40" xfId="826"/>
    <cellStyle name="20% - Accent1 40 2" xfId="1763"/>
    <cellStyle name="20% - Accent1 40 2 2" xfId="3577"/>
    <cellStyle name="20% - Accent1 40 2 2 2" xfId="8160"/>
    <cellStyle name="20% - Accent1 40 2 2 2 2" xfId="19257"/>
    <cellStyle name="20% - Accent1 40 2 2 3" xfId="14674"/>
    <cellStyle name="20% - Accent1 40 2 3" xfId="6351"/>
    <cellStyle name="20% - Accent1 40 2 3 2" xfId="17448"/>
    <cellStyle name="20% - Accent1 40 2 4" xfId="12864"/>
    <cellStyle name="20% - Accent1 40 3" xfId="4501"/>
    <cellStyle name="20% - Accent1 40 3 2" xfId="9084"/>
    <cellStyle name="20% - Accent1 40 3 2 2" xfId="20181"/>
    <cellStyle name="20% - Accent1 40 3 3" xfId="15598"/>
    <cellStyle name="20% - Accent1 40 4" xfId="2692"/>
    <cellStyle name="20% - Accent1 40 4 2" xfId="7275"/>
    <cellStyle name="20% - Accent1 40 4 2 2" xfId="18372"/>
    <cellStyle name="20% - Accent1 40 4 3" xfId="13789"/>
    <cellStyle name="20% - Accent1 40 5" xfId="5426"/>
    <cellStyle name="20% - Accent1 40 5 2" xfId="16523"/>
    <cellStyle name="20% - Accent1 40 6" xfId="11938"/>
    <cellStyle name="20% - Accent1 41" xfId="839"/>
    <cellStyle name="20% - Accent1 41 2" xfId="1776"/>
    <cellStyle name="20% - Accent1 41 2 2" xfId="3590"/>
    <cellStyle name="20% - Accent1 41 2 2 2" xfId="8173"/>
    <cellStyle name="20% - Accent1 41 2 2 2 2" xfId="19270"/>
    <cellStyle name="20% - Accent1 41 2 2 3" xfId="14687"/>
    <cellStyle name="20% - Accent1 41 2 3" xfId="6364"/>
    <cellStyle name="20% - Accent1 41 2 3 2" xfId="17461"/>
    <cellStyle name="20% - Accent1 41 2 4" xfId="12877"/>
    <cellStyle name="20% - Accent1 41 3" xfId="4514"/>
    <cellStyle name="20% - Accent1 41 3 2" xfId="9097"/>
    <cellStyle name="20% - Accent1 41 3 2 2" xfId="20194"/>
    <cellStyle name="20% - Accent1 41 3 3" xfId="15611"/>
    <cellStyle name="20% - Accent1 41 4" xfId="2705"/>
    <cellStyle name="20% - Accent1 41 4 2" xfId="7288"/>
    <cellStyle name="20% - Accent1 41 4 2 2" xfId="18385"/>
    <cellStyle name="20% - Accent1 41 4 3" xfId="13802"/>
    <cellStyle name="20% - Accent1 41 5" xfId="5439"/>
    <cellStyle name="20% - Accent1 41 5 2" xfId="16536"/>
    <cellStyle name="20% - Accent1 41 6" xfId="11951"/>
    <cellStyle name="20% - Accent1 42" xfId="853"/>
    <cellStyle name="20% - Accent1 42 2" xfId="1790"/>
    <cellStyle name="20% - Accent1 42 2 2" xfId="3603"/>
    <cellStyle name="20% - Accent1 42 2 2 2" xfId="8186"/>
    <cellStyle name="20% - Accent1 42 2 2 2 2" xfId="19283"/>
    <cellStyle name="20% - Accent1 42 2 2 3" xfId="14700"/>
    <cellStyle name="20% - Accent1 42 2 3" xfId="6377"/>
    <cellStyle name="20% - Accent1 42 2 3 2" xfId="17474"/>
    <cellStyle name="20% - Accent1 42 2 4" xfId="12890"/>
    <cellStyle name="20% - Accent1 42 3" xfId="4527"/>
    <cellStyle name="20% - Accent1 42 3 2" xfId="9110"/>
    <cellStyle name="20% - Accent1 42 3 2 2" xfId="20207"/>
    <cellStyle name="20% - Accent1 42 3 3" xfId="15624"/>
    <cellStyle name="20% - Accent1 42 4" xfId="2718"/>
    <cellStyle name="20% - Accent1 42 4 2" xfId="7301"/>
    <cellStyle name="20% - Accent1 42 4 2 2" xfId="18398"/>
    <cellStyle name="20% - Accent1 42 4 3" xfId="13815"/>
    <cellStyle name="20% - Accent1 42 5" xfId="5452"/>
    <cellStyle name="20% - Accent1 42 5 2" xfId="16549"/>
    <cellStyle name="20% - Accent1 42 6" xfId="11964"/>
    <cellStyle name="20% - Accent1 43" xfId="866"/>
    <cellStyle name="20% - Accent1 43 2" xfId="1803"/>
    <cellStyle name="20% - Accent1 43 2 2" xfId="3616"/>
    <cellStyle name="20% - Accent1 43 2 2 2" xfId="8199"/>
    <cellStyle name="20% - Accent1 43 2 2 2 2" xfId="19296"/>
    <cellStyle name="20% - Accent1 43 2 2 3" xfId="14713"/>
    <cellStyle name="20% - Accent1 43 2 3" xfId="6390"/>
    <cellStyle name="20% - Accent1 43 2 3 2" xfId="17487"/>
    <cellStyle name="20% - Accent1 43 2 4" xfId="12903"/>
    <cellStyle name="20% - Accent1 43 3" xfId="4540"/>
    <cellStyle name="20% - Accent1 43 3 2" xfId="9123"/>
    <cellStyle name="20% - Accent1 43 3 2 2" xfId="20220"/>
    <cellStyle name="20% - Accent1 43 3 3" xfId="15637"/>
    <cellStyle name="20% - Accent1 43 4" xfId="2731"/>
    <cellStyle name="20% - Accent1 43 4 2" xfId="7314"/>
    <cellStyle name="20% - Accent1 43 4 2 2" xfId="18411"/>
    <cellStyle name="20% - Accent1 43 4 3" xfId="13828"/>
    <cellStyle name="20% - Accent1 43 5" xfId="5465"/>
    <cellStyle name="20% - Accent1 43 5 2" xfId="16562"/>
    <cellStyle name="20% - Accent1 43 6" xfId="11977"/>
    <cellStyle name="20% - Accent1 44" xfId="879"/>
    <cellStyle name="20% - Accent1 44 2" xfId="1816"/>
    <cellStyle name="20% - Accent1 44 2 2" xfId="3629"/>
    <cellStyle name="20% - Accent1 44 2 2 2" xfId="8212"/>
    <cellStyle name="20% - Accent1 44 2 2 2 2" xfId="19309"/>
    <cellStyle name="20% - Accent1 44 2 2 3" xfId="14726"/>
    <cellStyle name="20% - Accent1 44 2 3" xfId="6403"/>
    <cellStyle name="20% - Accent1 44 2 3 2" xfId="17500"/>
    <cellStyle name="20% - Accent1 44 2 4" xfId="12916"/>
    <cellStyle name="20% - Accent1 44 3" xfId="4553"/>
    <cellStyle name="20% - Accent1 44 3 2" xfId="9136"/>
    <cellStyle name="20% - Accent1 44 3 2 2" xfId="20233"/>
    <cellStyle name="20% - Accent1 44 3 3" xfId="15650"/>
    <cellStyle name="20% - Accent1 44 4" xfId="2744"/>
    <cellStyle name="20% - Accent1 44 4 2" xfId="7327"/>
    <cellStyle name="20% - Accent1 44 4 2 2" xfId="18424"/>
    <cellStyle name="20% - Accent1 44 4 3" xfId="13841"/>
    <cellStyle name="20% - Accent1 44 5" xfId="5478"/>
    <cellStyle name="20% - Accent1 44 5 2" xfId="16575"/>
    <cellStyle name="20% - Accent1 44 6" xfId="11990"/>
    <cellStyle name="20% - Accent1 45" xfId="892"/>
    <cellStyle name="20% - Accent1 45 2" xfId="1829"/>
    <cellStyle name="20% - Accent1 45 2 2" xfId="3642"/>
    <cellStyle name="20% - Accent1 45 2 2 2" xfId="8225"/>
    <cellStyle name="20% - Accent1 45 2 2 2 2" xfId="19322"/>
    <cellStyle name="20% - Accent1 45 2 2 3" xfId="14739"/>
    <cellStyle name="20% - Accent1 45 2 3" xfId="6416"/>
    <cellStyle name="20% - Accent1 45 2 3 2" xfId="17513"/>
    <cellStyle name="20% - Accent1 45 2 4" xfId="12929"/>
    <cellStyle name="20% - Accent1 45 3" xfId="4566"/>
    <cellStyle name="20% - Accent1 45 3 2" xfId="9149"/>
    <cellStyle name="20% - Accent1 45 3 2 2" xfId="20246"/>
    <cellStyle name="20% - Accent1 45 3 3" xfId="15663"/>
    <cellStyle name="20% - Accent1 45 4" xfId="2757"/>
    <cellStyle name="20% - Accent1 45 4 2" xfId="7340"/>
    <cellStyle name="20% - Accent1 45 4 2 2" xfId="18437"/>
    <cellStyle name="20% - Accent1 45 4 3" xfId="13854"/>
    <cellStyle name="20% - Accent1 45 5" xfId="5491"/>
    <cellStyle name="20% - Accent1 45 5 2" xfId="16588"/>
    <cellStyle name="20% - Accent1 45 6" xfId="12003"/>
    <cellStyle name="20% - Accent1 46" xfId="906"/>
    <cellStyle name="20% - Accent1 46 2" xfId="1843"/>
    <cellStyle name="20% - Accent1 46 2 2" xfId="3655"/>
    <cellStyle name="20% - Accent1 46 2 2 2" xfId="8238"/>
    <cellStyle name="20% - Accent1 46 2 2 2 2" xfId="19335"/>
    <cellStyle name="20% - Accent1 46 2 2 3" xfId="14752"/>
    <cellStyle name="20% - Accent1 46 2 3" xfId="6429"/>
    <cellStyle name="20% - Accent1 46 2 3 2" xfId="17526"/>
    <cellStyle name="20% - Accent1 46 2 4" xfId="12942"/>
    <cellStyle name="20% - Accent1 46 3" xfId="4579"/>
    <cellStyle name="20% - Accent1 46 3 2" xfId="9162"/>
    <cellStyle name="20% - Accent1 46 3 2 2" xfId="20259"/>
    <cellStyle name="20% - Accent1 46 3 3" xfId="15676"/>
    <cellStyle name="20% - Accent1 46 4" xfId="2770"/>
    <cellStyle name="20% - Accent1 46 4 2" xfId="7353"/>
    <cellStyle name="20% - Accent1 46 4 2 2" xfId="18450"/>
    <cellStyle name="20% - Accent1 46 4 3" xfId="13867"/>
    <cellStyle name="20% - Accent1 46 5" xfId="5504"/>
    <cellStyle name="20% - Accent1 46 5 2" xfId="16601"/>
    <cellStyle name="20% - Accent1 46 6" xfId="12016"/>
    <cellStyle name="20% - Accent1 47" xfId="919"/>
    <cellStyle name="20% - Accent1 47 2" xfId="1856"/>
    <cellStyle name="20% - Accent1 47 2 2" xfId="3668"/>
    <cellStyle name="20% - Accent1 47 2 2 2" xfId="8251"/>
    <cellStyle name="20% - Accent1 47 2 2 2 2" xfId="19348"/>
    <cellStyle name="20% - Accent1 47 2 2 3" xfId="14765"/>
    <cellStyle name="20% - Accent1 47 2 3" xfId="6442"/>
    <cellStyle name="20% - Accent1 47 2 3 2" xfId="17539"/>
    <cellStyle name="20% - Accent1 47 2 4" xfId="12955"/>
    <cellStyle name="20% - Accent1 47 3" xfId="4592"/>
    <cellStyle name="20% - Accent1 47 3 2" xfId="9175"/>
    <cellStyle name="20% - Accent1 47 3 2 2" xfId="20272"/>
    <cellStyle name="20% - Accent1 47 3 3" xfId="15689"/>
    <cellStyle name="20% - Accent1 47 4" xfId="2783"/>
    <cellStyle name="20% - Accent1 47 4 2" xfId="7366"/>
    <cellStyle name="20% - Accent1 47 4 2 2" xfId="18463"/>
    <cellStyle name="20% - Accent1 47 4 3" xfId="13880"/>
    <cellStyle name="20% - Accent1 47 5" xfId="5517"/>
    <cellStyle name="20% - Accent1 47 5 2" xfId="16614"/>
    <cellStyle name="20% - Accent1 47 6" xfId="12029"/>
    <cellStyle name="20% - Accent1 48" xfId="932"/>
    <cellStyle name="20% - Accent1 48 2" xfId="1869"/>
    <cellStyle name="20% - Accent1 48 2 2" xfId="3681"/>
    <cellStyle name="20% - Accent1 48 2 2 2" xfId="8264"/>
    <cellStyle name="20% - Accent1 48 2 2 2 2" xfId="19361"/>
    <cellStyle name="20% - Accent1 48 2 2 3" xfId="14778"/>
    <cellStyle name="20% - Accent1 48 2 3" xfId="6455"/>
    <cellStyle name="20% - Accent1 48 2 3 2" xfId="17552"/>
    <cellStyle name="20% - Accent1 48 2 4" xfId="12968"/>
    <cellStyle name="20% - Accent1 48 3" xfId="4605"/>
    <cellStyle name="20% - Accent1 48 3 2" xfId="9188"/>
    <cellStyle name="20% - Accent1 48 3 2 2" xfId="20285"/>
    <cellStyle name="20% - Accent1 48 3 3" xfId="15702"/>
    <cellStyle name="20% - Accent1 48 4" xfId="2796"/>
    <cellStyle name="20% - Accent1 48 4 2" xfId="7379"/>
    <cellStyle name="20% - Accent1 48 4 2 2" xfId="18476"/>
    <cellStyle name="20% - Accent1 48 4 3" xfId="13893"/>
    <cellStyle name="20% - Accent1 48 5" xfId="5530"/>
    <cellStyle name="20% - Accent1 48 5 2" xfId="16627"/>
    <cellStyle name="20% - Accent1 48 6" xfId="12042"/>
    <cellStyle name="20% - Accent1 49" xfId="945"/>
    <cellStyle name="20% - Accent1 49 2" xfId="1882"/>
    <cellStyle name="20% - Accent1 49 2 2" xfId="3694"/>
    <cellStyle name="20% - Accent1 49 2 2 2" xfId="8277"/>
    <cellStyle name="20% - Accent1 49 2 2 2 2" xfId="19374"/>
    <cellStyle name="20% - Accent1 49 2 2 3" xfId="14791"/>
    <cellStyle name="20% - Accent1 49 2 3" xfId="6468"/>
    <cellStyle name="20% - Accent1 49 2 3 2" xfId="17565"/>
    <cellStyle name="20% - Accent1 49 2 4" xfId="12981"/>
    <cellStyle name="20% - Accent1 49 3" xfId="4618"/>
    <cellStyle name="20% - Accent1 49 3 2" xfId="9201"/>
    <cellStyle name="20% - Accent1 49 3 2 2" xfId="20298"/>
    <cellStyle name="20% - Accent1 49 3 3" xfId="15715"/>
    <cellStyle name="20% - Accent1 49 4" xfId="2809"/>
    <cellStyle name="20% - Accent1 49 4 2" xfId="7392"/>
    <cellStyle name="20% - Accent1 49 4 2 2" xfId="18489"/>
    <cellStyle name="20% - Accent1 49 4 3" xfId="13906"/>
    <cellStyle name="20% - Accent1 49 5" xfId="5543"/>
    <cellStyle name="20% - Accent1 49 5 2" xfId="16640"/>
    <cellStyle name="20% - Accent1 49 6" xfId="12055"/>
    <cellStyle name="20% - Accent1 5" xfId="125"/>
    <cellStyle name="20% - Accent1 5 2" xfId="1303"/>
    <cellStyle name="20% - Accent1 5 2 2" xfId="3122"/>
    <cellStyle name="20% - Accent1 5 2 2 2" xfId="7705"/>
    <cellStyle name="20% - Accent1 5 2 2 2 2" xfId="18802"/>
    <cellStyle name="20% - Accent1 5 2 2 3" xfId="14219"/>
    <cellStyle name="20% - Accent1 5 2 3" xfId="5896"/>
    <cellStyle name="20% - Accent1 5 2 3 2" xfId="16993"/>
    <cellStyle name="20% - Accent1 5 2 4" xfId="12409"/>
    <cellStyle name="20% - Accent1 5 3" xfId="4046"/>
    <cellStyle name="20% - Accent1 5 3 2" xfId="8629"/>
    <cellStyle name="20% - Accent1 5 3 2 2" xfId="19726"/>
    <cellStyle name="20% - Accent1 5 3 3" xfId="15143"/>
    <cellStyle name="20% - Accent1 5 4" xfId="2237"/>
    <cellStyle name="20% - Accent1 5 4 2" xfId="6820"/>
    <cellStyle name="20% - Accent1 5 4 2 2" xfId="17917"/>
    <cellStyle name="20% - Accent1 5 4 3" xfId="13334"/>
    <cellStyle name="20% - Accent1 5 5" xfId="4971"/>
    <cellStyle name="20% - Accent1 5 5 2" xfId="16068"/>
    <cellStyle name="20% - Accent1 5 6" xfId="379"/>
    <cellStyle name="20% - Accent1 5 6 2" xfId="11496"/>
    <cellStyle name="20% - Accent1 5 7" xfId="11247"/>
    <cellStyle name="20% - Accent1 50" xfId="958"/>
    <cellStyle name="20% - Accent1 50 2" xfId="1895"/>
    <cellStyle name="20% - Accent1 50 2 2" xfId="3707"/>
    <cellStyle name="20% - Accent1 50 2 2 2" xfId="8290"/>
    <cellStyle name="20% - Accent1 50 2 2 2 2" xfId="19387"/>
    <cellStyle name="20% - Accent1 50 2 2 3" xfId="14804"/>
    <cellStyle name="20% - Accent1 50 2 3" xfId="6481"/>
    <cellStyle name="20% - Accent1 50 2 3 2" xfId="17578"/>
    <cellStyle name="20% - Accent1 50 2 4" xfId="12994"/>
    <cellStyle name="20% - Accent1 50 3" xfId="4631"/>
    <cellStyle name="20% - Accent1 50 3 2" xfId="9214"/>
    <cellStyle name="20% - Accent1 50 3 2 2" xfId="20311"/>
    <cellStyle name="20% - Accent1 50 3 3" xfId="15728"/>
    <cellStyle name="20% - Accent1 50 4" xfId="2822"/>
    <cellStyle name="20% - Accent1 50 4 2" xfId="7405"/>
    <cellStyle name="20% - Accent1 50 4 2 2" xfId="18502"/>
    <cellStyle name="20% - Accent1 50 4 3" xfId="13919"/>
    <cellStyle name="20% - Accent1 50 5" xfId="5556"/>
    <cellStyle name="20% - Accent1 50 5 2" xfId="16653"/>
    <cellStyle name="20% - Accent1 50 6" xfId="12068"/>
    <cellStyle name="20% - Accent1 51" xfId="972"/>
    <cellStyle name="20% - Accent1 51 2" xfId="1909"/>
    <cellStyle name="20% - Accent1 51 2 2" xfId="3720"/>
    <cellStyle name="20% - Accent1 51 2 2 2" xfId="8303"/>
    <cellStyle name="20% - Accent1 51 2 2 2 2" xfId="19400"/>
    <cellStyle name="20% - Accent1 51 2 2 3" xfId="14817"/>
    <cellStyle name="20% - Accent1 51 2 3" xfId="6494"/>
    <cellStyle name="20% - Accent1 51 2 3 2" xfId="17591"/>
    <cellStyle name="20% - Accent1 51 2 4" xfId="13007"/>
    <cellStyle name="20% - Accent1 51 3" xfId="4644"/>
    <cellStyle name="20% - Accent1 51 3 2" xfId="9227"/>
    <cellStyle name="20% - Accent1 51 3 2 2" xfId="20324"/>
    <cellStyle name="20% - Accent1 51 3 3" xfId="15741"/>
    <cellStyle name="20% - Accent1 51 4" xfId="2835"/>
    <cellStyle name="20% - Accent1 51 4 2" xfId="7418"/>
    <cellStyle name="20% - Accent1 51 4 2 2" xfId="18515"/>
    <cellStyle name="20% - Accent1 51 4 3" xfId="13932"/>
    <cellStyle name="20% - Accent1 51 5" xfId="5569"/>
    <cellStyle name="20% - Accent1 51 5 2" xfId="16666"/>
    <cellStyle name="20% - Accent1 51 6" xfId="12081"/>
    <cellStyle name="20% - Accent1 52" xfId="985"/>
    <cellStyle name="20% - Accent1 52 2" xfId="1922"/>
    <cellStyle name="20% - Accent1 52 2 2" xfId="3733"/>
    <cellStyle name="20% - Accent1 52 2 2 2" xfId="8316"/>
    <cellStyle name="20% - Accent1 52 2 2 2 2" xfId="19413"/>
    <cellStyle name="20% - Accent1 52 2 2 3" xfId="14830"/>
    <cellStyle name="20% - Accent1 52 2 3" xfId="6507"/>
    <cellStyle name="20% - Accent1 52 2 3 2" xfId="17604"/>
    <cellStyle name="20% - Accent1 52 2 4" xfId="13020"/>
    <cellStyle name="20% - Accent1 52 3" xfId="4657"/>
    <cellStyle name="20% - Accent1 52 3 2" xfId="9240"/>
    <cellStyle name="20% - Accent1 52 3 2 2" xfId="20337"/>
    <cellStyle name="20% - Accent1 52 3 3" xfId="15754"/>
    <cellStyle name="20% - Accent1 52 4" xfId="2848"/>
    <cellStyle name="20% - Accent1 52 4 2" xfId="7431"/>
    <cellStyle name="20% - Accent1 52 4 2 2" xfId="18528"/>
    <cellStyle name="20% - Accent1 52 4 3" xfId="13945"/>
    <cellStyle name="20% - Accent1 52 5" xfId="5582"/>
    <cellStyle name="20% - Accent1 52 5 2" xfId="16679"/>
    <cellStyle name="20% - Accent1 52 6" xfId="12094"/>
    <cellStyle name="20% - Accent1 53" xfId="998"/>
    <cellStyle name="20% - Accent1 53 2" xfId="1935"/>
    <cellStyle name="20% - Accent1 53 2 2" xfId="3746"/>
    <cellStyle name="20% - Accent1 53 2 2 2" xfId="8329"/>
    <cellStyle name="20% - Accent1 53 2 2 2 2" xfId="19426"/>
    <cellStyle name="20% - Accent1 53 2 2 3" xfId="14843"/>
    <cellStyle name="20% - Accent1 53 2 3" xfId="6520"/>
    <cellStyle name="20% - Accent1 53 2 3 2" xfId="17617"/>
    <cellStyle name="20% - Accent1 53 2 4" xfId="13033"/>
    <cellStyle name="20% - Accent1 53 3" xfId="4670"/>
    <cellStyle name="20% - Accent1 53 3 2" xfId="9253"/>
    <cellStyle name="20% - Accent1 53 3 2 2" xfId="20350"/>
    <cellStyle name="20% - Accent1 53 3 3" xfId="15767"/>
    <cellStyle name="20% - Accent1 53 4" xfId="2861"/>
    <cellStyle name="20% - Accent1 53 4 2" xfId="7444"/>
    <cellStyle name="20% - Accent1 53 4 2 2" xfId="18541"/>
    <cellStyle name="20% - Accent1 53 4 3" xfId="13958"/>
    <cellStyle name="20% - Accent1 53 5" xfId="5595"/>
    <cellStyle name="20% - Accent1 53 5 2" xfId="16692"/>
    <cellStyle name="20% - Accent1 53 6" xfId="12107"/>
    <cellStyle name="20% - Accent1 54" xfId="1011"/>
    <cellStyle name="20% - Accent1 54 2" xfId="1948"/>
    <cellStyle name="20% - Accent1 54 2 2" xfId="3759"/>
    <cellStyle name="20% - Accent1 54 2 2 2" xfId="8342"/>
    <cellStyle name="20% - Accent1 54 2 2 2 2" xfId="19439"/>
    <cellStyle name="20% - Accent1 54 2 2 3" xfId="14856"/>
    <cellStyle name="20% - Accent1 54 2 3" xfId="6533"/>
    <cellStyle name="20% - Accent1 54 2 3 2" xfId="17630"/>
    <cellStyle name="20% - Accent1 54 2 4" xfId="13046"/>
    <cellStyle name="20% - Accent1 54 3" xfId="4683"/>
    <cellStyle name="20% - Accent1 54 3 2" xfId="9266"/>
    <cellStyle name="20% - Accent1 54 3 2 2" xfId="20363"/>
    <cellStyle name="20% - Accent1 54 3 3" xfId="15780"/>
    <cellStyle name="20% - Accent1 54 4" xfId="2874"/>
    <cellStyle name="20% - Accent1 54 4 2" xfId="7457"/>
    <cellStyle name="20% - Accent1 54 4 2 2" xfId="18554"/>
    <cellStyle name="20% - Accent1 54 4 3" xfId="13971"/>
    <cellStyle name="20% - Accent1 54 5" xfId="5608"/>
    <cellStyle name="20% - Accent1 54 5 2" xfId="16705"/>
    <cellStyle name="20% - Accent1 54 6" xfId="12120"/>
    <cellStyle name="20% - Accent1 55" xfId="1024"/>
    <cellStyle name="20% - Accent1 55 2" xfId="1961"/>
    <cellStyle name="20% - Accent1 55 2 2" xfId="3772"/>
    <cellStyle name="20% - Accent1 55 2 2 2" xfId="8355"/>
    <cellStyle name="20% - Accent1 55 2 2 2 2" xfId="19452"/>
    <cellStyle name="20% - Accent1 55 2 2 3" xfId="14869"/>
    <cellStyle name="20% - Accent1 55 2 3" xfId="6546"/>
    <cellStyle name="20% - Accent1 55 2 3 2" xfId="17643"/>
    <cellStyle name="20% - Accent1 55 2 4" xfId="13059"/>
    <cellStyle name="20% - Accent1 55 3" xfId="4696"/>
    <cellStyle name="20% - Accent1 55 3 2" xfId="9279"/>
    <cellStyle name="20% - Accent1 55 3 2 2" xfId="20376"/>
    <cellStyle name="20% - Accent1 55 3 3" xfId="15793"/>
    <cellStyle name="20% - Accent1 55 4" xfId="2887"/>
    <cellStyle name="20% - Accent1 55 4 2" xfId="7470"/>
    <cellStyle name="20% - Accent1 55 4 2 2" xfId="18567"/>
    <cellStyle name="20% - Accent1 55 4 3" xfId="13984"/>
    <cellStyle name="20% - Accent1 55 5" xfId="5621"/>
    <cellStyle name="20% - Accent1 55 5 2" xfId="16718"/>
    <cellStyle name="20% - Accent1 55 6" xfId="12133"/>
    <cellStyle name="20% - Accent1 56" xfId="1037"/>
    <cellStyle name="20% - Accent1 56 2" xfId="1974"/>
    <cellStyle name="20% - Accent1 56 2 2" xfId="3785"/>
    <cellStyle name="20% - Accent1 56 2 2 2" xfId="8368"/>
    <cellStyle name="20% - Accent1 56 2 2 2 2" xfId="19465"/>
    <cellStyle name="20% - Accent1 56 2 2 3" xfId="14882"/>
    <cellStyle name="20% - Accent1 56 2 3" xfId="6559"/>
    <cellStyle name="20% - Accent1 56 2 3 2" xfId="17656"/>
    <cellStyle name="20% - Accent1 56 2 4" xfId="13072"/>
    <cellStyle name="20% - Accent1 56 3" xfId="4709"/>
    <cellStyle name="20% - Accent1 56 3 2" xfId="9292"/>
    <cellStyle name="20% - Accent1 56 3 2 2" xfId="20389"/>
    <cellStyle name="20% - Accent1 56 3 3" xfId="15806"/>
    <cellStyle name="20% - Accent1 56 4" xfId="2900"/>
    <cellStyle name="20% - Accent1 56 4 2" xfId="7483"/>
    <cellStyle name="20% - Accent1 56 4 2 2" xfId="18580"/>
    <cellStyle name="20% - Accent1 56 4 3" xfId="13997"/>
    <cellStyle name="20% - Accent1 56 5" xfId="5634"/>
    <cellStyle name="20% - Accent1 56 5 2" xfId="16731"/>
    <cellStyle name="20% - Accent1 56 6" xfId="12146"/>
    <cellStyle name="20% - Accent1 57" xfId="1050"/>
    <cellStyle name="20% - Accent1 57 2" xfId="1987"/>
    <cellStyle name="20% - Accent1 57 2 2" xfId="3798"/>
    <cellStyle name="20% - Accent1 57 2 2 2" xfId="8381"/>
    <cellStyle name="20% - Accent1 57 2 2 2 2" xfId="19478"/>
    <cellStyle name="20% - Accent1 57 2 2 3" xfId="14895"/>
    <cellStyle name="20% - Accent1 57 2 3" xfId="6572"/>
    <cellStyle name="20% - Accent1 57 2 3 2" xfId="17669"/>
    <cellStyle name="20% - Accent1 57 2 4" xfId="13085"/>
    <cellStyle name="20% - Accent1 57 3" xfId="4722"/>
    <cellStyle name="20% - Accent1 57 3 2" xfId="9305"/>
    <cellStyle name="20% - Accent1 57 3 2 2" xfId="20402"/>
    <cellStyle name="20% - Accent1 57 3 3" xfId="15819"/>
    <cellStyle name="20% - Accent1 57 4" xfId="2913"/>
    <cellStyle name="20% - Accent1 57 4 2" xfId="7496"/>
    <cellStyle name="20% - Accent1 57 4 2 2" xfId="18593"/>
    <cellStyle name="20% - Accent1 57 4 3" xfId="14010"/>
    <cellStyle name="20% - Accent1 57 5" xfId="5647"/>
    <cellStyle name="20% - Accent1 57 5 2" xfId="16744"/>
    <cellStyle name="20% - Accent1 57 6" xfId="12159"/>
    <cellStyle name="20% - Accent1 58" xfId="1063"/>
    <cellStyle name="20% - Accent1 58 2" xfId="2000"/>
    <cellStyle name="20% - Accent1 58 2 2" xfId="3811"/>
    <cellStyle name="20% - Accent1 58 2 2 2" xfId="8394"/>
    <cellStyle name="20% - Accent1 58 2 2 2 2" xfId="19491"/>
    <cellStyle name="20% - Accent1 58 2 2 3" xfId="14908"/>
    <cellStyle name="20% - Accent1 58 2 3" xfId="6585"/>
    <cellStyle name="20% - Accent1 58 2 3 2" xfId="17682"/>
    <cellStyle name="20% - Accent1 58 2 4" xfId="13098"/>
    <cellStyle name="20% - Accent1 58 3" xfId="4735"/>
    <cellStyle name="20% - Accent1 58 3 2" xfId="9318"/>
    <cellStyle name="20% - Accent1 58 3 2 2" xfId="20415"/>
    <cellStyle name="20% - Accent1 58 3 3" xfId="15832"/>
    <cellStyle name="20% - Accent1 58 4" xfId="2926"/>
    <cellStyle name="20% - Accent1 58 4 2" xfId="7509"/>
    <cellStyle name="20% - Accent1 58 4 2 2" xfId="18606"/>
    <cellStyle name="20% - Accent1 58 4 3" xfId="14023"/>
    <cellStyle name="20% - Accent1 58 5" xfId="5660"/>
    <cellStyle name="20% - Accent1 58 5 2" xfId="16757"/>
    <cellStyle name="20% - Accent1 58 6" xfId="12172"/>
    <cellStyle name="20% - Accent1 59" xfId="1076"/>
    <cellStyle name="20% - Accent1 59 2" xfId="2013"/>
    <cellStyle name="20% - Accent1 59 2 2" xfId="3824"/>
    <cellStyle name="20% - Accent1 59 2 2 2" xfId="8407"/>
    <cellStyle name="20% - Accent1 59 2 2 2 2" xfId="19504"/>
    <cellStyle name="20% - Accent1 59 2 2 3" xfId="14921"/>
    <cellStyle name="20% - Accent1 59 2 3" xfId="6598"/>
    <cellStyle name="20% - Accent1 59 2 3 2" xfId="17695"/>
    <cellStyle name="20% - Accent1 59 2 4" xfId="13111"/>
    <cellStyle name="20% - Accent1 59 3" xfId="4748"/>
    <cellStyle name="20% - Accent1 59 3 2" xfId="9331"/>
    <cellStyle name="20% - Accent1 59 3 2 2" xfId="20428"/>
    <cellStyle name="20% - Accent1 59 3 3" xfId="15845"/>
    <cellStyle name="20% - Accent1 59 4" xfId="2939"/>
    <cellStyle name="20% - Accent1 59 4 2" xfId="7522"/>
    <cellStyle name="20% - Accent1 59 4 2 2" xfId="18619"/>
    <cellStyle name="20% - Accent1 59 4 3" xfId="14036"/>
    <cellStyle name="20% - Accent1 59 5" xfId="5673"/>
    <cellStyle name="20% - Accent1 59 5 2" xfId="16770"/>
    <cellStyle name="20% - Accent1 59 6" xfId="12185"/>
    <cellStyle name="20% - Accent1 6" xfId="152"/>
    <cellStyle name="20% - Accent1 6 2" xfId="1317"/>
    <cellStyle name="20% - Accent1 6 2 2" xfId="3135"/>
    <cellStyle name="20% - Accent1 6 2 2 2" xfId="7718"/>
    <cellStyle name="20% - Accent1 6 2 2 2 2" xfId="18815"/>
    <cellStyle name="20% - Accent1 6 2 2 3" xfId="14232"/>
    <cellStyle name="20% - Accent1 6 2 3" xfId="5909"/>
    <cellStyle name="20% - Accent1 6 2 3 2" xfId="17006"/>
    <cellStyle name="20% - Accent1 6 2 4" xfId="12422"/>
    <cellStyle name="20% - Accent1 6 3" xfId="4059"/>
    <cellStyle name="20% - Accent1 6 3 2" xfId="8642"/>
    <cellStyle name="20% - Accent1 6 3 2 2" xfId="19739"/>
    <cellStyle name="20% - Accent1 6 3 3" xfId="15156"/>
    <cellStyle name="20% - Accent1 6 4" xfId="2250"/>
    <cellStyle name="20% - Accent1 6 4 2" xfId="6833"/>
    <cellStyle name="20% - Accent1 6 4 2 2" xfId="17930"/>
    <cellStyle name="20% - Accent1 6 4 3" xfId="13347"/>
    <cellStyle name="20% - Accent1 6 5" xfId="4984"/>
    <cellStyle name="20% - Accent1 6 5 2" xfId="16081"/>
    <cellStyle name="20% - Accent1 6 6" xfId="393"/>
    <cellStyle name="20% - Accent1 6 6 2" xfId="11509"/>
    <cellStyle name="20% - Accent1 6 7" xfId="11273"/>
    <cellStyle name="20% - Accent1 60" xfId="1089"/>
    <cellStyle name="20% - Accent1 60 2" xfId="2026"/>
    <cellStyle name="20% - Accent1 60 2 2" xfId="3837"/>
    <cellStyle name="20% - Accent1 60 2 2 2" xfId="8420"/>
    <cellStyle name="20% - Accent1 60 2 2 2 2" xfId="19517"/>
    <cellStyle name="20% - Accent1 60 2 2 3" xfId="14934"/>
    <cellStyle name="20% - Accent1 60 2 3" xfId="6611"/>
    <cellStyle name="20% - Accent1 60 2 3 2" xfId="17708"/>
    <cellStyle name="20% - Accent1 60 2 4" xfId="13124"/>
    <cellStyle name="20% - Accent1 60 3" xfId="4761"/>
    <cellStyle name="20% - Accent1 60 3 2" xfId="9344"/>
    <cellStyle name="20% - Accent1 60 3 2 2" xfId="20441"/>
    <cellStyle name="20% - Accent1 60 3 3" xfId="15858"/>
    <cellStyle name="20% - Accent1 60 4" xfId="2952"/>
    <cellStyle name="20% - Accent1 60 4 2" xfId="7535"/>
    <cellStyle name="20% - Accent1 60 4 2 2" xfId="18632"/>
    <cellStyle name="20% - Accent1 60 4 3" xfId="14049"/>
    <cellStyle name="20% - Accent1 60 5" xfId="5686"/>
    <cellStyle name="20% - Accent1 60 5 2" xfId="16783"/>
    <cellStyle name="20% - Accent1 60 6" xfId="12198"/>
    <cellStyle name="20% - Accent1 61" xfId="1102"/>
    <cellStyle name="20% - Accent1 61 2" xfId="2039"/>
    <cellStyle name="20% - Accent1 61 2 2" xfId="3850"/>
    <cellStyle name="20% - Accent1 61 2 2 2" xfId="8433"/>
    <cellStyle name="20% - Accent1 61 2 2 2 2" xfId="19530"/>
    <cellStyle name="20% - Accent1 61 2 2 3" xfId="14947"/>
    <cellStyle name="20% - Accent1 61 2 3" xfId="6624"/>
    <cellStyle name="20% - Accent1 61 2 3 2" xfId="17721"/>
    <cellStyle name="20% - Accent1 61 2 4" xfId="13137"/>
    <cellStyle name="20% - Accent1 61 3" xfId="4774"/>
    <cellStyle name="20% - Accent1 61 3 2" xfId="9357"/>
    <cellStyle name="20% - Accent1 61 3 2 2" xfId="20454"/>
    <cellStyle name="20% - Accent1 61 3 3" xfId="15871"/>
    <cellStyle name="20% - Accent1 61 4" xfId="2965"/>
    <cellStyle name="20% - Accent1 61 4 2" xfId="7548"/>
    <cellStyle name="20% - Accent1 61 4 2 2" xfId="18645"/>
    <cellStyle name="20% - Accent1 61 4 3" xfId="14062"/>
    <cellStyle name="20% - Accent1 61 5" xfId="5699"/>
    <cellStyle name="20% - Accent1 61 5 2" xfId="16796"/>
    <cellStyle name="20% - Accent1 61 6" xfId="12211"/>
    <cellStyle name="20% - Accent1 62" xfId="1115"/>
    <cellStyle name="20% - Accent1 62 2" xfId="2052"/>
    <cellStyle name="20% - Accent1 62 2 2" xfId="3863"/>
    <cellStyle name="20% - Accent1 62 2 2 2" xfId="8446"/>
    <cellStyle name="20% - Accent1 62 2 2 2 2" xfId="19543"/>
    <cellStyle name="20% - Accent1 62 2 2 3" xfId="14960"/>
    <cellStyle name="20% - Accent1 62 2 3" xfId="6637"/>
    <cellStyle name="20% - Accent1 62 2 3 2" xfId="17734"/>
    <cellStyle name="20% - Accent1 62 2 4" xfId="13150"/>
    <cellStyle name="20% - Accent1 62 3" xfId="4787"/>
    <cellStyle name="20% - Accent1 62 3 2" xfId="9370"/>
    <cellStyle name="20% - Accent1 62 3 2 2" xfId="20467"/>
    <cellStyle name="20% - Accent1 62 3 3" xfId="15884"/>
    <cellStyle name="20% - Accent1 62 4" xfId="2978"/>
    <cellStyle name="20% - Accent1 62 4 2" xfId="7561"/>
    <cellStyle name="20% - Accent1 62 4 2 2" xfId="18658"/>
    <cellStyle name="20% - Accent1 62 4 3" xfId="14075"/>
    <cellStyle name="20% - Accent1 62 5" xfId="5712"/>
    <cellStyle name="20% - Accent1 62 5 2" xfId="16809"/>
    <cellStyle name="20% - Accent1 62 6" xfId="12224"/>
    <cellStyle name="20% - Accent1 63" xfId="1128"/>
    <cellStyle name="20% - Accent1 63 2" xfId="2065"/>
    <cellStyle name="20% - Accent1 63 2 2" xfId="3876"/>
    <cellStyle name="20% - Accent1 63 2 2 2" xfId="8459"/>
    <cellStyle name="20% - Accent1 63 2 2 2 2" xfId="19556"/>
    <cellStyle name="20% - Accent1 63 2 2 3" xfId="14973"/>
    <cellStyle name="20% - Accent1 63 2 3" xfId="6650"/>
    <cellStyle name="20% - Accent1 63 2 3 2" xfId="17747"/>
    <cellStyle name="20% - Accent1 63 2 4" xfId="13163"/>
    <cellStyle name="20% - Accent1 63 3" xfId="4800"/>
    <cellStyle name="20% - Accent1 63 3 2" xfId="9383"/>
    <cellStyle name="20% - Accent1 63 3 2 2" xfId="20480"/>
    <cellStyle name="20% - Accent1 63 3 3" xfId="15897"/>
    <cellStyle name="20% - Accent1 63 4" xfId="2991"/>
    <cellStyle name="20% - Accent1 63 4 2" xfId="7574"/>
    <cellStyle name="20% - Accent1 63 4 2 2" xfId="18671"/>
    <cellStyle name="20% - Accent1 63 4 3" xfId="14088"/>
    <cellStyle name="20% - Accent1 63 5" xfId="5725"/>
    <cellStyle name="20% - Accent1 63 5 2" xfId="16822"/>
    <cellStyle name="20% - Accent1 63 6" xfId="12237"/>
    <cellStyle name="20% - Accent1 64" xfId="1143"/>
    <cellStyle name="20% - Accent1 64 2" xfId="2080"/>
    <cellStyle name="20% - Accent1 64 2 2" xfId="3889"/>
    <cellStyle name="20% - Accent1 64 2 2 2" xfId="8472"/>
    <cellStyle name="20% - Accent1 64 2 2 2 2" xfId="19569"/>
    <cellStyle name="20% - Accent1 64 2 2 3" xfId="14986"/>
    <cellStyle name="20% - Accent1 64 2 3" xfId="6663"/>
    <cellStyle name="20% - Accent1 64 2 3 2" xfId="17760"/>
    <cellStyle name="20% - Accent1 64 2 4" xfId="13177"/>
    <cellStyle name="20% - Accent1 64 3" xfId="4813"/>
    <cellStyle name="20% - Accent1 64 3 2" xfId="9396"/>
    <cellStyle name="20% - Accent1 64 3 2 2" xfId="20493"/>
    <cellStyle name="20% - Accent1 64 3 3" xfId="15910"/>
    <cellStyle name="20% - Accent1 64 4" xfId="3004"/>
    <cellStyle name="20% - Accent1 64 4 2" xfId="7587"/>
    <cellStyle name="20% - Accent1 64 4 2 2" xfId="18684"/>
    <cellStyle name="20% - Accent1 64 4 3" xfId="14101"/>
    <cellStyle name="20% - Accent1 64 5" xfId="5739"/>
    <cellStyle name="20% - Accent1 64 5 2" xfId="16836"/>
    <cellStyle name="20% - Accent1 64 6" xfId="12251"/>
    <cellStyle name="20% - Accent1 65" xfId="1156"/>
    <cellStyle name="20% - Accent1 65 2" xfId="2093"/>
    <cellStyle name="20% - Accent1 65 2 2" xfId="3902"/>
    <cellStyle name="20% - Accent1 65 2 2 2" xfId="8485"/>
    <cellStyle name="20% - Accent1 65 2 2 2 2" xfId="19582"/>
    <cellStyle name="20% - Accent1 65 2 2 3" xfId="14999"/>
    <cellStyle name="20% - Accent1 65 2 3" xfId="6676"/>
    <cellStyle name="20% - Accent1 65 2 3 2" xfId="17773"/>
    <cellStyle name="20% - Accent1 65 2 4" xfId="13190"/>
    <cellStyle name="20% - Accent1 65 3" xfId="4826"/>
    <cellStyle name="20% - Accent1 65 3 2" xfId="9409"/>
    <cellStyle name="20% - Accent1 65 3 2 2" xfId="20506"/>
    <cellStyle name="20% - Accent1 65 3 3" xfId="15923"/>
    <cellStyle name="20% - Accent1 65 4" xfId="3017"/>
    <cellStyle name="20% - Accent1 65 4 2" xfId="7600"/>
    <cellStyle name="20% - Accent1 65 4 2 2" xfId="18697"/>
    <cellStyle name="20% - Accent1 65 4 3" xfId="14114"/>
    <cellStyle name="20% - Accent1 65 5" xfId="5752"/>
    <cellStyle name="20% - Accent1 65 5 2" xfId="16849"/>
    <cellStyle name="20% - Accent1 65 6" xfId="12264"/>
    <cellStyle name="20% - Accent1 66" xfId="1169"/>
    <cellStyle name="20% - Accent1 66 2" xfId="2106"/>
    <cellStyle name="20% - Accent1 66 2 2" xfId="3915"/>
    <cellStyle name="20% - Accent1 66 2 2 2" xfId="8498"/>
    <cellStyle name="20% - Accent1 66 2 2 2 2" xfId="19595"/>
    <cellStyle name="20% - Accent1 66 2 2 3" xfId="15012"/>
    <cellStyle name="20% - Accent1 66 2 3" xfId="6689"/>
    <cellStyle name="20% - Accent1 66 2 3 2" xfId="17786"/>
    <cellStyle name="20% - Accent1 66 2 4" xfId="13203"/>
    <cellStyle name="20% - Accent1 66 3" xfId="4839"/>
    <cellStyle name="20% - Accent1 66 3 2" xfId="9422"/>
    <cellStyle name="20% - Accent1 66 3 2 2" xfId="20519"/>
    <cellStyle name="20% - Accent1 66 3 3" xfId="15936"/>
    <cellStyle name="20% - Accent1 66 4" xfId="3030"/>
    <cellStyle name="20% - Accent1 66 4 2" xfId="7613"/>
    <cellStyle name="20% - Accent1 66 4 2 2" xfId="18710"/>
    <cellStyle name="20% - Accent1 66 4 3" xfId="14127"/>
    <cellStyle name="20% - Accent1 66 5" xfId="5765"/>
    <cellStyle name="20% - Accent1 66 5 2" xfId="16862"/>
    <cellStyle name="20% - Accent1 66 6" xfId="12277"/>
    <cellStyle name="20% - Accent1 67" xfId="1182"/>
    <cellStyle name="20% - Accent1 67 2" xfId="2119"/>
    <cellStyle name="20% - Accent1 67 2 2" xfId="3928"/>
    <cellStyle name="20% - Accent1 67 2 2 2" xfId="8511"/>
    <cellStyle name="20% - Accent1 67 2 2 2 2" xfId="19608"/>
    <cellStyle name="20% - Accent1 67 2 2 3" xfId="15025"/>
    <cellStyle name="20% - Accent1 67 2 3" xfId="6702"/>
    <cellStyle name="20% - Accent1 67 2 3 2" xfId="17799"/>
    <cellStyle name="20% - Accent1 67 2 4" xfId="13216"/>
    <cellStyle name="20% - Accent1 67 3" xfId="4852"/>
    <cellStyle name="20% - Accent1 67 3 2" xfId="9435"/>
    <cellStyle name="20% - Accent1 67 3 2 2" xfId="20532"/>
    <cellStyle name="20% - Accent1 67 3 3" xfId="15949"/>
    <cellStyle name="20% - Accent1 67 4" xfId="3043"/>
    <cellStyle name="20% - Accent1 67 4 2" xfId="7626"/>
    <cellStyle name="20% - Accent1 67 4 2 2" xfId="18723"/>
    <cellStyle name="20% - Accent1 67 4 3" xfId="14140"/>
    <cellStyle name="20% - Accent1 67 5" xfId="5778"/>
    <cellStyle name="20% - Accent1 67 5 2" xfId="16875"/>
    <cellStyle name="20% - Accent1 67 6" xfId="12290"/>
    <cellStyle name="20% - Accent1 68" xfId="1195"/>
    <cellStyle name="20% - Accent1 68 2" xfId="2132"/>
    <cellStyle name="20% - Accent1 68 2 2" xfId="3941"/>
    <cellStyle name="20% - Accent1 68 2 2 2" xfId="8524"/>
    <cellStyle name="20% - Accent1 68 2 2 2 2" xfId="19621"/>
    <cellStyle name="20% - Accent1 68 2 2 3" xfId="15038"/>
    <cellStyle name="20% - Accent1 68 2 3" xfId="6715"/>
    <cellStyle name="20% - Accent1 68 2 3 2" xfId="17812"/>
    <cellStyle name="20% - Accent1 68 2 4" xfId="13229"/>
    <cellStyle name="20% - Accent1 68 3" xfId="4865"/>
    <cellStyle name="20% - Accent1 68 3 2" xfId="9448"/>
    <cellStyle name="20% - Accent1 68 3 2 2" xfId="20545"/>
    <cellStyle name="20% - Accent1 68 3 3" xfId="15962"/>
    <cellStyle name="20% - Accent1 68 4" xfId="3056"/>
    <cellStyle name="20% - Accent1 68 4 2" xfId="7639"/>
    <cellStyle name="20% - Accent1 68 4 2 2" xfId="18736"/>
    <cellStyle name="20% - Accent1 68 4 3" xfId="14153"/>
    <cellStyle name="20% - Accent1 68 5" xfId="5791"/>
    <cellStyle name="20% - Accent1 68 5 2" xfId="16888"/>
    <cellStyle name="20% - Accent1 68 6" xfId="12303"/>
    <cellStyle name="20% - Accent1 69" xfId="1208"/>
    <cellStyle name="20% - Accent1 69 2" xfId="2145"/>
    <cellStyle name="20% - Accent1 69 2 2" xfId="6728"/>
    <cellStyle name="20% - Accent1 69 2 2 2" xfId="17825"/>
    <cellStyle name="20% - Accent1 69 2 3" xfId="13242"/>
    <cellStyle name="20% - Accent1 69 3" xfId="3954"/>
    <cellStyle name="20% - Accent1 69 3 2" xfId="8537"/>
    <cellStyle name="20% - Accent1 69 3 2 2" xfId="19634"/>
    <cellStyle name="20% - Accent1 69 3 3" xfId="15051"/>
    <cellStyle name="20% - Accent1 69 4" xfId="5804"/>
    <cellStyle name="20% - Accent1 69 4 2" xfId="16901"/>
    <cellStyle name="20% - Accent1 69 5" xfId="12316"/>
    <cellStyle name="20% - Accent1 7" xfId="178"/>
    <cellStyle name="20% - Accent1 7 2" xfId="1330"/>
    <cellStyle name="20% - Accent1 7 2 2" xfId="3148"/>
    <cellStyle name="20% - Accent1 7 2 2 2" xfId="7731"/>
    <cellStyle name="20% - Accent1 7 2 2 2 2" xfId="18828"/>
    <cellStyle name="20% - Accent1 7 2 2 3" xfId="14245"/>
    <cellStyle name="20% - Accent1 7 2 3" xfId="5922"/>
    <cellStyle name="20% - Accent1 7 2 3 2" xfId="17019"/>
    <cellStyle name="20% - Accent1 7 2 4" xfId="12435"/>
    <cellStyle name="20% - Accent1 7 3" xfId="4072"/>
    <cellStyle name="20% - Accent1 7 3 2" xfId="8655"/>
    <cellStyle name="20% - Accent1 7 3 2 2" xfId="19752"/>
    <cellStyle name="20% - Accent1 7 3 3" xfId="15169"/>
    <cellStyle name="20% - Accent1 7 4" xfId="2263"/>
    <cellStyle name="20% - Accent1 7 4 2" xfId="6846"/>
    <cellStyle name="20% - Accent1 7 4 2 2" xfId="17943"/>
    <cellStyle name="20% - Accent1 7 4 3" xfId="13360"/>
    <cellStyle name="20% - Accent1 7 5" xfId="4997"/>
    <cellStyle name="20% - Accent1 7 5 2" xfId="16094"/>
    <cellStyle name="20% - Accent1 7 6" xfId="406"/>
    <cellStyle name="20% - Accent1 7 6 2" xfId="11522"/>
    <cellStyle name="20% - Accent1 7 7" xfId="11299"/>
    <cellStyle name="20% - Accent1 70" xfId="1221"/>
    <cellStyle name="20% - Accent1 70 2" xfId="2158"/>
    <cellStyle name="20% - Accent1 70 2 2" xfId="6741"/>
    <cellStyle name="20% - Accent1 70 2 2 2" xfId="17838"/>
    <cellStyle name="20% - Accent1 70 2 3" xfId="13255"/>
    <cellStyle name="20% - Accent1 70 3" xfId="3967"/>
    <cellStyle name="20% - Accent1 70 3 2" xfId="8550"/>
    <cellStyle name="20% - Accent1 70 3 2 2" xfId="19647"/>
    <cellStyle name="20% - Accent1 70 3 3" xfId="15064"/>
    <cellStyle name="20% - Accent1 70 4" xfId="5817"/>
    <cellStyle name="20% - Accent1 70 4 2" xfId="16914"/>
    <cellStyle name="20% - Accent1 70 5" xfId="12329"/>
    <cellStyle name="20% - Accent1 71" xfId="1234"/>
    <cellStyle name="20% - Accent1 71 2" xfId="2171"/>
    <cellStyle name="20% - Accent1 71 2 2" xfId="6754"/>
    <cellStyle name="20% - Accent1 71 2 2 2" xfId="17851"/>
    <cellStyle name="20% - Accent1 71 2 3" xfId="13268"/>
    <cellStyle name="20% - Accent1 71 3" xfId="3980"/>
    <cellStyle name="20% - Accent1 71 3 2" xfId="8563"/>
    <cellStyle name="20% - Accent1 71 3 2 2" xfId="19660"/>
    <cellStyle name="20% - Accent1 71 3 3" xfId="15077"/>
    <cellStyle name="20% - Accent1 71 4" xfId="5830"/>
    <cellStyle name="20% - Accent1 71 4 2" xfId="16927"/>
    <cellStyle name="20% - Accent1 71 5" xfId="12342"/>
    <cellStyle name="20% - Accent1 72" xfId="1247"/>
    <cellStyle name="20% - Accent1 72 2" xfId="3068"/>
    <cellStyle name="20% - Accent1 72 2 2" xfId="7651"/>
    <cellStyle name="20% - Accent1 72 2 2 2" xfId="18748"/>
    <cellStyle name="20% - Accent1 72 2 3" xfId="14165"/>
    <cellStyle name="20% - Accent1 72 3" xfId="5842"/>
    <cellStyle name="20% - Accent1 72 3 2" xfId="16939"/>
    <cellStyle name="20% - Accent1 72 4" xfId="12355"/>
    <cellStyle name="20% - Accent1 73" xfId="3992"/>
    <cellStyle name="20% - Accent1 73 2" xfId="8575"/>
    <cellStyle name="20% - Accent1 73 2 2" xfId="19672"/>
    <cellStyle name="20% - Accent1 73 3" xfId="15089"/>
    <cellStyle name="20% - Accent1 74" xfId="2183"/>
    <cellStyle name="20% - Accent1 74 2" xfId="6766"/>
    <cellStyle name="20% - Accent1 74 2 2" xfId="17863"/>
    <cellStyle name="20% - Accent1 74 3" xfId="13280"/>
    <cellStyle name="20% - Accent1 75" xfId="4878"/>
    <cellStyle name="20% - Accent1 75 2" xfId="9461"/>
    <cellStyle name="20% - Accent1 75 2 2" xfId="20558"/>
    <cellStyle name="20% - Accent1 75 3" xfId="15975"/>
    <cellStyle name="20% - Accent1 76" xfId="4904"/>
    <cellStyle name="20% - Accent1 76 2" xfId="16001"/>
    <cellStyle name="20% - Accent1 77" xfId="4917"/>
    <cellStyle name="20% - Accent1 77 2" xfId="16014"/>
    <cellStyle name="20% - Accent1 78" xfId="9487"/>
    <cellStyle name="20% - Accent1 78 2" xfId="20584"/>
    <cellStyle name="20% - Accent1 79" xfId="9501"/>
    <cellStyle name="20% - Accent1 79 2" xfId="20597"/>
    <cellStyle name="20% - Accent1 8" xfId="191"/>
    <cellStyle name="20% - Accent1 8 2" xfId="1343"/>
    <cellStyle name="20% - Accent1 8 2 2" xfId="3161"/>
    <cellStyle name="20% - Accent1 8 2 2 2" xfId="7744"/>
    <cellStyle name="20% - Accent1 8 2 2 2 2" xfId="18841"/>
    <cellStyle name="20% - Accent1 8 2 2 3" xfId="14258"/>
    <cellStyle name="20% - Accent1 8 2 3" xfId="5935"/>
    <cellStyle name="20% - Accent1 8 2 3 2" xfId="17032"/>
    <cellStyle name="20% - Accent1 8 2 4" xfId="12448"/>
    <cellStyle name="20% - Accent1 8 3" xfId="4085"/>
    <cellStyle name="20% - Accent1 8 3 2" xfId="8668"/>
    <cellStyle name="20% - Accent1 8 3 2 2" xfId="19765"/>
    <cellStyle name="20% - Accent1 8 3 3" xfId="15182"/>
    <cellStyle name="20% - Accent1 8 4" xfId="2276"/>
    <cellStyle name="20% - Accent1 8 4 2" xfId="6859"/>
    <cellStyle name="20% - Accent1 8 4 2 2" xfId="17956"/>
    <cellStyle name="20% - Accent1 8 4 3" xfId="13373"/>
    <cellStyle name="20% - Accent1 8 5" xfId="5010"/>
    <cellStyle name="20% - Accent1 8 5 2" xfId="16107"/>
    <cellStyle name="20% - Accent1 8 6" xfId="419"/>
    <cellStyle name="20% - Accent1 8 6 2" xfId="11535"/>
    <cellStyle name="20% - Accent1 8 7" xfId="11312"/>
    <cellStyle name="20% - Accent1 80" xfId="9514"/>
    <cellStyle name="20% - Accent1 80 2" xfId="20610"/>
    <cellStyle name="20% - Accent1 81" xfId="9527"/>
    <cellStyle name="20% - Accent1 81 2" xfId="20623"/>
    <cellStyle name="20% - Accent1 82" xfId="9553"/>
    <cellStyle name="20% - Accent1 82 2" xfId="20649"/>
    <cellStyle name="20% - Accent1 83" xfId="9579"/>
    <cellStyle name="20% - Accent1 83 2" xfId="20675"/>
    <cellStyle name="20% - Accent1 84" xfId="9605"/>
    <cellStyle name="20% - Accent1 84 2" xfId="20701"/>
    <cellStyle name="20% - Accent1 85" xfId="9631"/>
    <cellStyle name="20% - Accent1 85 2" xfId="20727"/>
    <cellStyle name="20% - Accent1 86" xfId="9657"/>
    <cellStyle name="20% - Accent1 86 2" xfId="20753"/>
    <cellStyle name="20% - Accent1 87" xfId="9683"/>
    <cellStyle name="20% - Accent1 87 2" xfId="20779"/>
    <cellStyle name="20% - Accent1 88" xfId="9709"/>
    <cellStyle name="20% - Accent1 88 2" xfId="20805"/>
    <cellStyle name="20% - Accent1 89" xfId="9735"/>
    <cellStyle name="20% - Accent1 89 2" xfId="20831"/>
    <cellStyle name="20% - Accent1 9" xfId="204"/>
    <cellStyle name="20% - Accent1 9 2" xfId="1356"/>
    <cellStyle name="20% - Accent1 9 2 2" xfId="3174"/>
    <cellStyle name="20% - Accent1 9 2 2 2" xfId="7757"/>
    <cellStyle name="20% - Accent1 9 2 2 2 2" xfId="18854"/>
    <cellStyle name="20% - Accent1 9 2 2 3" xfId="14271"/>
    <cellStyle name="20% - Accent1 9 2 3" xfId="5948"/>
    <cellStyle name="20% - Accent1 9 2 3 2" xfId="17045"/>
    <cellStyle name="20% - Accent1 9 2 4" xfId="12461"/>
    <cellStyle name="20% - Accent1 9 3" xfId="4098"/>
    <cellStyle name="20% - Accent1 9 3 2" xfId="8681"/>
    <cellStyle name="20% - Accent1 9 3 2 2" xfId="19778"/>
    <cellStyle name="20% - Accent1 9 3 3" xfId="15195"/>
    <cellStyle name="20% - Accent1 9 4" xfId="2289"/>
    <cellStyle name="20% - Accent1 9 4 2" xfId="6872"/>
    <cellStyle name="20% - Accent1 9 4 2 2" xfId="17969"/>
    <cellStyle name="20% - Accent1 9 4 3" xfId="13386"/>
    <cellStyle name="20% - Accent1 9 5" xfId="5023"/>
    <cellStyle name="20% - Accent1 9 5 2" xfId="16120"/>
    <cellStyle name="20% - Accent1 9 6" xfId="432"/>
    <cellStyle name="20% - Accent1 9 6 2" xfId="11548"/>
    <cellStyle name="20% - Accent1 9 7" xfId="11325"/>
    <cellStyle name="20% - Accent1 90" xfId="9761"/>
    <cellStyle name="20% - Accent1 90 2" xfId="20857"/>
    <cellStyle name="20% - Accent1 91" xfId="9787"/>
    <cellStyle name="20% - Accent1 91 2" xfId="20883"/>
    <cellStyle name="20% - Accent1 92" xfId="9813"/>
    <cellStyle name="20% - Accent1 92 2" xfId="20909"/>
    <cellStyle name="20% - Accent1 93" xfId="9839"/>
    <cellStyle name="20% - Accent1 93 2" xfId="20935"/>
    <cellStyle name="20% - Accent1 94" xfId="9865"/>
    <cellStyle name="20% - Accent1 94 2" xfId="20961"/>
    <cellStyle name="20% - Accent1 95" xfId="9891"/>
    <cellStyle name="20% - Accent1 95 2" xfId="20987"/>
    <cellStyle name="20% - Accent1 96" xfId="9904"/>
    <cellStyle name="20% - Accent1 96 2" xfId="21000"/>
    <cellStyle name="20% - Accent1 97" xfId="9930"/>
    <cellStyle name="20% - Accent1 97 2" xfId="21026"/>
    <cellStyle name="20% - Accent1 98" xfId="9943"/>
    <cellStyle name="20% - Accent1 98 2" xfId="21039"/>
    <cellStyle name="20% - Accent1 99" xfId="9956"/>
    <cellStyle name="20% - Accent1 99 2" xfId="21052"/>
    <cellStyle name="20% - Accent2" xfId="76" builtinId="34" customBuiltin="1"/>
    <cellStyle name="20% - Accent2 10" xfId="219"/>
    <cellStyle name="20% - Accent2 10 2" xfId="1371"/>
    <cellStyle name="20% - Accent2 10 2 2" xfId="3189"/>
    <cellStyle name="20% - Accent2 10 2 2 2" xfId="7772"/>
    <cellStyle name="20% - Accent2 10 2 2 2 2" xfId="18869"/>
    <cellStyle name="20% - Accent2 10 2 2 3" xfId="14286"/>
    <cellStyle name="20% - Accent2 10 2 3" xfId="5963"/>
    <cellStyle name="20% - Accent2 10 2 3 2" xfId="17060"/>
    <cellStyle name="20% - Accent2 10 2 4" xfId="12476"/>
    <cellStyle name="20% - Accent2 10 3" xfId="4113"/>
    <cellStyle name="20% - Accent2 10 3 2" xfId="8696"/>
    <cellStyle name="20% - Accent2 10 3 2 2" xfId="19793"/>
    <cellStyle name="20% - Accent2 10 3 3" xfId="15210"/>
    <cellStyle name="20% - Accent2 10 4" xfId="2304"/>
    <cellStyle name="20% - Accent2 10 4 2" xfId="6887"/>
    <cellStyle name="20% - Accent2 10 4 2 2" xfId="17984"/>
    <cellStyle name="20% - Accent2 10 4 3" xfId="13401"/>
    <cellStyle name="20% - Accent2 10 5" xfId="5038"/>
    <cellStyle name="20% - Accent2 10 5 2" xfId="16135"/>
    <cellStyle name="20% - Accent2 10 6" xfId="447"/>
    <cellStyle name="20% - Accent2 10 6 2" xfId="11563"/>
    <cellStyle name="20% - Accent2 10 7" xfId="11340"/>
    <cellStyle name="20% - Accent2 100" xfId="9971"/>
    <cellStyle name="20% - Accent2 100 2" xfId="21067"/>
    <cellStyle name="20% - Accent2 101" xfId="9984"/>
    <cellStyle name="20% - Accent2 101 2" xfId="21080"/>
    <cellStyle name="20% - Accent2 102" xfId="9997"/>
    <cellStyle name="20% - Accent2 102 2" xfId="21093"/>
    <cellStyle name="20% - Accent2 103" xfId="10010"/>
    <cellStyle name="20% - Accent2 103 2" xfId="21106"/>
    <cellStyle name="20% - Accent2 104" xfId="10023"/>
    <cellStyle name="20% - Accent2 104 2" xfId="21119"/>
    <cellStyle name="20% - Accent2 105" xfId="10036"/>
    <cellStyle name="20% - Accent2 105 2" xfId="21132"/>
    <cellStyle name="20% - Accent2 106" xfId="10049"/>
    <cellStyle name="20% - Accent2 106 2" xfId="21145"/>
    <cellStyle name="20% - Accent2 107" xfId="10062"/>
    <cellStyle name="20% - Accent2 107 2" xfId="21158"/>
    <cellStyle name="20% - Accent2 108" xfId="10075"/>
    <cellStyle name="20% - Accent2 108 2" xfId="21171"/>
    <cellStyle name="20% - Accent2 109" xfId="10088"/>
    <cellStyle name="20% - Accent2 109 2" xfId="21184"/>
    <cellStyle name="20% - Accent2 11" xfId="232"/>
    <cellStyle name="20% - Accent2 11 2" xfId="1384"/>
    <cellStyle name="20% - Accent2 11 2 2" xfId="3202"/>
    <cellStyle name="20% - Accent2 11 2 2 2" xfId="7785"/>
    <cellStyle name="20% - Accent2 11 2 2 2 2" xfId="18882"/>
    <cellStyle name="20% - Accent2 11 2 2 3" xfId="14299"/>
    <cellStyle name="20% - Accent2 11 2 3" xfId="5976"/>
    <cellStyle name="20% - Accent2 11 2 3 2" xfId="17073"/>
    <cellStyle name="20% - Accent2 11 2 4" xfId="12489"/>
    <cellStyle name="20% - Accent2 11 3" xfId="4126"/>
    <cellStyle name="20% - Accent2 11 3 2" xfId="8709"/>
    <cellStyle name="20% - Accent2 11 3 2 2" xfId="19806"/>
    <cellStyle name="20% - Accent2 11 3 3" xfId="15223"/>
    <cellStyle name="20% - Accent2 11 4" xfId="2317"/>
    <cellStyle name="20% - Accent2 11 4 2" xfId="6900"/>
    <cellStyle name="20% - Accent2 11 4 2 2" xfId="17997"/>
    <cellStyle name="20% - Accent2 11 4 3" xfId="13414"/>
    <cellStyle name="20% - Accent2 11 5" xfId="5051"/>
    <cellStyle name="20% - Accent2 11 5 2" xfId="16148"/>
    <cellStyle name="20% - Accent2 11 6" xfId="460"/>
    <cellStyle name="20% - Accent2 11 6 2" xfId="11576"/>
    <cellStyle name="20% - Accent2 11 7" xfId="11353"/>
    <cellStyle name="20% - Accent2 110" xfId="10101"/>
    <cellStyle name="20% - Accent2 110 2" xfId="21197"/>
    <cellStyle name="20% - Accent2 111" xfId="10114"/>
    <cellStyle name="20% - Accent2 111 2" xfId="21210"/>
    <cellStyle name="20% - Accent2 112" xfId="10127"/>
    <cellStyle name="20% - Accent2 112 2" xfId="21223"/>
    <cellStyle name="20% - Accent2 113" xfId="10140"/>
    <cellStyle name="20% - Accent2 113 2" xfId="21236"/>
    <cellStyle name="20% - Accent2 114" xfId="10153"/>
    <cellStyle name="20% - Accent2 114 2" xfId="21249"/>
    <cellStyle name="20% - Accent2 115" xfId="10166"/>
    <cellStyle name="20% - Accent2 115 2" xfId="21262"/>
    <cellStyle name="20% - Accent2 116" xfId="10179"/>
    <cellStyle name="20% - Accent2 116 2" xfId="21275"/>
    <cellStyle name="20% - Accent2 117" xfId="10192"/>
    <cellStyle name="20% - Accent2 117 2" xfId="21288"/>
    <cellStyle name="20% - Accent2 118" xfId="10205"/>
    <cellStyle name="20% - Accent2 118 2" xfId="21301"/>
    <cellStyle name="20% - Accent2 119" xfId="10218"/>
    <cellStyle name="20% - Accent2 119 2" xfId="21314"/>
    <cellStyle name="20% - Accent2 12" xfId="245"/>
    <cellStyle name="20% - Accent2 12 2" xfId="1397"/>
    <cellStyle name="20% - Accent2 12 2 2" xfId="3215"/>
    <cellStyle name="20% - Accent2 12 2 2 2" xfId="7798"/>
    <cellStyle name="20% - Accent2 12 2 2 2 2" xfId="18895"/>
    <cellStyle name="20% - Accent2 12 2 2 3" xfId="14312"/>
    <cellStyle name="20% - Accent2 12 2 3" xfId="5989"/>
    <cellStyle name="20% - Accent2 12 2 3 2" xfId="17086"/>
    <cellStyle name="20% - Accent2 12 2 4" xfId="12502"/>
    <cellStyle name="20% - Accent2 12 3" xfId="4139"/>
    <cellStyle name="20% - Accent2 12 3 2" xfId="8722"/>
    <cellStyle name="20% - Accent2 12 3 2 2" xfId="19819"/>
    <cellStyle name="20% - Accent2 12 3 3" xfId="15236"/>
    <cellStyle name="20% - Accent2 12 4" xfId="2330"/>
    <cellStyle name="20% - Accent2 12 4 2" xfId="6913"/>
    <cellStyle name="20% - Accent2 12 4 2 2" xfId="18010"/>
    <cellStyle name="20% - Accent2 12 4 3" xfId="13427"/>
    <cellStyle name="20% - Accent2 12 5" xfId="5064"/>
    <cellStyle name="20% - Accent2 12 5 2" xfId="16161"/>
    <cellStyle name="20% - Accent2 12 6" xfId="473"/>
    <cellStyle name="20% - Accent2 12 6 2" xfId="11589"/>
    <cellStyle name="20% - Accent2 12 7" xfId="11366"/>
    <cellStyle name="20% - Accent2 120" xfId="10231"/>
    <cellStyle name="20% - Accent2 120 2" xfId="21327"/>
    <cellStyle name="20% - Accent2 121" xfId="10244"/>
    <cellStyle name="20% - Accent2 121 2" xfId="21340"/>
    <cellStyle name="20% - Accent2 122" xfId="10270"/>
    <cellStyle name="20% - Accent2 122 2" xfId="21366"/>
    <cellStyle name="20% - Accent2 123" xfId="10296"/>
    <cellStyle name="20% - Accent2 123 2" xfId="21392"/>
    <cellStyle name="20% - Accent2 124" xfId="10309"/>
    <cellStyle name="20% - Accent2 124 2" xfId="21405"/>
    <cellStyle name="20% - Accent2 125" xfId="10322"/>
    <cellStyle name="20% - Accent2 125 2" xfId="21418"/>
    <cellStyle name="20% - Accent2 126" xfId="10348"/>
    <cellStyle name="20% - Accent2 126 2" xfId="21444"/>
    <cellStyle name="20% - Accent2 127" xfId="10374"/>
    <cellStyle name="20% - Accent2 127 2" xfId="21470"/>
    <cellStyle name="20% - Accent2 128" xfId="10400"/>
    <cellStyle name="20% - Accent2 128 2" xfId="21496"/>
    <cellStyle name="20% - Accent2 129" xfId="10426"/>
    <cellStyle name="20% - Accent2 129 2" xfId="21522"/>
    <cellStyle name="20% - Accent2 13" xfId="258"/>
    <cellStyle name="20% - Accent2 13 2" xfId="1410"/>
    <cellStyle name="20% - Accent2 13 2 2" xfId="3228"/>
    <cellStyle name="20% - Accent2 13 2 2 2" xfId="7811"/>
    <cellStyle name="20% - Accent2 13 2 2 2 2" xfId="18908"/>
    <cellStyle name="20% - Accent2 13 2 2 3" xfId="14325"/>
    <cellStyle name="20% - Accent2 13 2 3" xfId="6002"/>
    <cellStyle name="20% - Accent2 13 2 3 2" xfId="17099"/>
    <cellStyle name="20% - Accent2 13 2 4" xfId="12515"/>
    <cellStyle name="20% - Accent2 13 3" xfId="4152"/>
    <cellStyle name="20% - Accent2 13 3 2" xfId="8735"/>
    <cellStyle name="20% - Accent2 13 3 2 2" xfId="19832"/>
    <cellStyle name="20% - Accent2 13 3 3" xfId="15249"/>
    <cellStyle name="20% - Accent2 13 4" xfId="2343"/>
    <cellStyle name="20% - Accent2 13 4 2" xfId="6926"/>
    <cellStyle name="20% - Accent2 13 4 2 2" xfId="18023"/>
    <cellStyle name="20% - Accent2 13 4 3" xfId="13440"/>
    <cellStyle name="20% - Accent2 13 5" xfId="5077"/>
    <cellStyle name="20% - Accent2 13 5 2" xfId="16174"/>
    <cellStyle name="20% - Accent2 13 6" xfId="486"/>
    <cellStyle name="20% - Accent2 13 6 2" xfId="11602"/>
    <cellStyle name="20% - Accent2 13 7" xfId="11379"/>
    <cellStyle name="20% - Accent2 130" xfId="10452"/>
    <cellStyle name="20% - Accent2 130 2" xfId="21548"/>
    <cellStyle name="20% - Accent2 131" xfId="10478"/>
    <cellStyle name="20% - Accent2 131 2" xfId="21574"/>
    <cellStyle name="20% - Accent2 132" xfId="10504"/>
    <cellStyle name="20% - Accent2 132 2" xfId="21600"/>
    <cellStyle name="20% - Accent2 133" xfId="10530"/>
    <cellStyle name="20% - Accent2 133 2" xfId="21626"/>
    <cellStyle name="20% - Accent2 134" xfId="10543"/>
    <cellStyle name="20% - Accent2 134 2" xfId="21639"/>
    <cellStyle name="20% - Accent2 135" xfId="10556"/>
    <cellStyle name="20% - Accent2 135 2" xfId="21652"/>
    <cellStyle name="20% - Accent2 136" xfId="10569"/>
    <cellStyle name="20% - Accent2 136 2" xfId="21665"/>
    <cellStyle name="20% - Accent2 137" xfId="10582"/>
    <cellStyle name="20% - Accent2 137 2" xfId="21678"/>
    <cellStyle name="20% - Accent2 138" xfId="10608"/>
    <cellStyle name="20% - Accent2 138 2" xfId="21704"/>
    <cellStyle name="20% - Accent2 139" xfId="10621"/>
    <cellStyle name="20% - Accent2 139 2" xfId="21717"/>
    <cellStyle name="20% - Accent2 14" xfId="297"/>
    <cellStyle name="20% - Accent2 14 2" xfId="1423"/>
    <cellStyle name="20% - Accent2 14 2 2" xfId="3241"/>
    <cellStyle name="20% - Accent2 14 2 2 2" xfId="7824"/>
    <cellStyle name="20% - Accent2 14 2 2 2 2" xfId="18921"/>
    <cellStyle name="20% - Accent2 14 2 2 3" xfId="14338"/>
    <cellStyle name="20% - Accent2 14 2 3" xfId="6015"/>
    <cellStyle name="20% - Accent2 14 2 3 2" xfId="17112"/>
    <cellStyle name="20% - Accent2 14 2 4" xfId="12528"/>
    <cellStyle name="20% - Accent2 14 3" xfId="4165"/>
    <cellStyle name="20% - Accent2 14 3 2" xfId="8748"/>
    <cellStyle name="20% - Accent2 14 3 2 2" xfId="19845"/>
    <cellStyle name="20% - Accent2 14 3 3" xfId="15262"/>
    <cellStyle name="20% - Accent2 14 4" xfId="2356"/>
    <cellStyle name="20% - Accent2 14 4 2" xfId="6939"/>
    <cellStyle name="20% - Accent2 14 4 2 2" xfId="18036"/>
    <cellStyle name="20% - Accent2 14 4 3" xfId="13453"/>
    <cellStyle name="20% - Accent2 14 5" xfId="5090"/>
    <cellStyle name="20% - Accent2 14 5 2" xfId="16187"/>
    <cellStyle name="20% - Accent2 14 6" xfId="499"/>
    <cellStyle name="20% - Accent2 14 6 2" xfId="11615"/>
    <cellStyle name="20% - Accent2 14 7" xfId="11418"/>
    <cellStyle name="20% - Accent2 140" xfId="10634"/>
    <cellStyle name="20% - Accent2 140 2" xfId="21730"/>
    <cellStyle name="20% - Accent2 141" xfId="10647"/>
    <cellStyle name="20% - Accent2 141 2" xfId="21743"/>
    <cellStyle name="20% - Accent2 142" xfId="10660"/>
    <cellStyle name="20% - Accent2 142 2" xfId="21756"/>
    <cellStyle name="20% - Accent2 143" xfId="10673"/>
    <cellStyle name="20% - Accent2 143 2" xfId="21769"/>
    <cellStyle name="20% - Accent2 144" xfId="10686"/>
    <cellStyle name="20% - Accent2 144 2" xfId="21782"/>
    <cellStyle name="20% - Accent2 145" xfId="10699"/>
    <cellStyle name="20% - Accent2 145 2" xfId="21795"/>
    <cellStyle name="20% - Accent2 146" xfId="10712"/>
    <cellStyle name="20% - Accent2 146 2" xfId="21808"/>
    <cellStyle name="20% - Accent2 147" xfId="10725"/>
    <cellStyle name="20% - Accent2 147 2" xfId="21821"/>
    <cellStyle name="20% - Accent2 148" xfId="10738"/>
    <cellStyle name="20% - Accent2 148 2" xfId="21834"/>
    <cellStyle name="20% - Accent2 149" xfId="10751"/>
    <cellStyle name="20% - Accent2 149 2" xfId="21847"/>
    <cellStyle name="20% - Accent2 15" xfId="323"/>
    <cellStyle name="20% - Accent2 15 2" xfId="1436"/>
    <cellStyle name="20% - Accent2 15 2 2" xfId="3254"/>
    <cellStyle name="20% - Accent2 15 2 2 2" xfId="7837"/>
    <cellStyle name="20% - Accent2 15 2 2 2 2" xfId="18934"/>
    <cellStyle name="20% - Accent2 15 2 2 3" xfId="14351"/>
    <cellStyle name="20% - Accent2 15 2 3" xfId="6028"/>
    <cellStyle name="20% - Accent2 15 2 3 2" xfId="17125"/>
    <cellStyle name="20% - Accent2 15 2 4" xfId="12541"/>
    <cellStyle name="20% - Accent2 15 3" xfId="4178"/>
    <cellStyle name="20% - Accent2 15 3 2" xfId="8761"/>
    <cellStyle name="20% - Accent2 15 3 2 2" xfId="19858"/>
    <cellStyle name="20% - Accent2 15 3 3" xfId="15275"/>
    <cellStyle name="20% - Accent2 15 4" xfId="2369"/>
    <cellStyle name="20% - Accent2 15 4 2" xfId="6952"/>
    <cellStyle name="20% - Accent2 15 4 2 2" xfId="18049"/>
    <cellStyle name="20% - Accent2 15 4 3" xfId="13466"/>
    <cellStyle name="20% - Accent2 15 5" xfId="5103"/>
    <cellStyle name="20% - Accent2 15 5 2" xfId="16200"/>
    <cellStyle name="20% - Accent2 15 6" xfId="11444"/>
    <cellStyle name="20% - Accent2 150" xfId="10764"/>
    <cellStyle name="20% - Accent2 150 2" xfId="21860"/>
    <cellStyle name="20% - Accent2 151" xfId="10790"/>
    <cellStyle name="20% - Accent2 151 2" xfId="21886"/>
    <cellStyle name="20% - Accent2 152" xfId="10803"/>
    <cellStyle name="20% - Accent2 152 2" xfId="21899"/>
    <cellStyle name="20% - Accent2 153" xfId="10816"/>
    <cellStyle name="20% - Accent2 153 2" xfId="21912"/>
    <cellStyle name="20% - Accent2 154" xfId="10829"/>
    <cellStyle name="20% - Accent2 154 2" xfId="21925"/>
    <cellStyle name="20% - Accent2 155" xfId="10842"/>
    <cellStyle name="20% - Accent2 156" xfId="10855"/>
    <cellStyle name="20% - Accent2 157" xfId="10868"/>
    <cellStyle name="20% - Accent2 158" xfId="10881"/>
    <cellStyle name="20% - Accent2 159" xfId="10894"/>
    <cellStyle name="20% - Accent2 16" xfId="512"/>
    <cellStyle name="20% - Accent2 16 2" xfId="1449"/>
    <cellStyle name="20% - Accent2 16 2 2" xfId="3267"/>
    <cellStyle name="20% - Accent2 16 2 2 2" xfId="7850"/>
    <cellStyle name="20% - Accent2 16 2 2 2 2" xfId="18947"/>
    <cellStyle name="20% - Accent2 16 2 2 3" xfId="14364"/>
    <cellStyle name="20% - Accent2 16 2 3" xfId="6041"/>
    <cellStyle name="20% - Accent2 16 2 3 2" xfId="17138"/>
    <cellStyle name="20% - Accent2 16 2 4" xfId="12554"/>
    <cellStyle name="20% - Accent2 16 3" xfId="4191"/>
    <cellStyle name="20% - Accent2 16 3 2" xfId="8774"/>
    <cellStyle name="20% - Accent2 16 3 2 2" xfId="19871"/>
    <cellStyle name="20% - Accent2 16 3 3" xfId="15288"/>
    <cellStyle name="20% - Accent2 16 4" xfId="2382"/>
    <cellStyle name="20% - Accent2 16 4 2" xfId="6965"/>
    <cellStyle name="20% - Accent2 16 4 2 2" xfId="18062"/>
    <cellStyle name="20% - Accent2 16 4 3" xfId="13479"/>
    <cellStyle name="20% - Accent2 16 5" xfId="5116"/>
    <cellStyle name="20% - Accent2 16 5 2" xfId="16213"/>
    <cellStyle name="20% - Accent2 16 6" xfId="11628"/>
    <cellStyle name="20% - Accent2 160" xfId="10907"/>
    <cellStyle name="20% - Accent2 161" xfId="10920"/>
    <cellStyle name="20% - Accent2 162" xfId="10933"/>
    <cellStyle name="20% - Accent2 163" xfId="10946"/>
    <cellStyle name="20% - Accent2 164" xfId="10959"/>
    <cellStyle name="20% - Accent2 165" xfId="10972"/>
    <cellStyle name="20% - Accent2 166" xfId="10985"/>
    <cellStyle name="20% - Accent2 167" xfId="10998"/>
    <cellStyle name="20% - Accent2 168" xfId="11011"/>
    <cellStyle name="20% - Accent2 169" xfId="11024"/>
    <cellStyle name="20% - Accent2 17" xfId="525"/>
    <cellStyle name="20% - Accent2 17 2" xfId="1462"/>
    <cellStyle name="20% - Accent2 17 2 2" xfId="3280"/>
    <cellStyle name="20% - Accent2 17 2 2 2" xfId="7863"/>
    <cellStyle name="20% - Accent2 17 2 2 2 2" xfId="18960"/>
    <cellStyle name="20% - Accent2 17 2 2 3" xfId="14377"/>
    <cellStyle name="20% - Accent2 17 2 3" xfId="6054"/>
    <cellStyle name="20% - Accent2 17 2 3 2" xfId="17151"/>
    <cellStyle name="20% - Accent2 17 2 4" xfId="12567"/>
    <cellStyle name="20% - Accent2 17 3" xfId="4204"/>
    <cellStyle name="20% - Accent2 17 3 2" xfId="8787"/>
    <cellStyle name="20% - Accent2 17 3 2 2" xfId="19884"/>
    <cellStyle name="20% - Accent2 17 3 3" xfId="15301"/>
    <cellStyle name="20% - Accent2 17 4" xfId="2395"/>
    <cellStyle name="20% - Accent2 17 4 2" xfId="6978"/>
    <cellStyle name="20% - Accent2 17 4 2 2" xfId="18075"/>
    <cellStyle name="20% - Accent2 17 4 3" xfId="13492"/>
    <cellStyle name="20% - Accent2 17 5" xfId="5129"/>
    <cellStyle name="20% - Accent2 17 5 2" xfId="16226"/>
    <cellStyle name="20% - Accent2 17 6" xfId="11641"/>
    <cellStyle name="20% - Accent2 170" xfId="11037"/>
    <cellStyle name="20% - Accent2 171" xfId="11050"/>
    <cellStyle name="20% - Accent2 172" xfId="11063"/>
    <cellStyle name="20% - Accent2 173" xfId="11076"/>
    <cellStyle name="20% - Accent2 174" xfId="11089"/>
    <cellStyle name="20% - Accent2 175" xfId="11102"/>
    <cellStyle name="20% - Accent2 176" xfId="11115"/>
    <cellStyle name="20% - Accent2 177" xfId="11128"/>
    <cellStyle name="20% - Accent2 178" xfId="11141"/>
    <cellStyle name="20% - Accent2 179" xfId="11154"/>
    <cellStyle name="20% - Accent2 18" xfId="538"/>
    <cellStyle name="20% - Accent2 18 2" xfId="1475"/>
    <cellStyle name="20% - Accent2 18 2 2" xfId="3293"/>
    <cellStyle name="20% - Accent2 18 2 2 2" xfId="7876"/>
    <cellStyle name="20% - Accent2 18 2 2 2 2" xfId="18973"/>
    <cellStyle name="20% - Accent2 18 2 2 3" xfId="14390"/>
    <cellStyle name="20% - Accent2 18 2 3" xfId="6067"/>
    <cellStyle name="20% - Accent2 18 2 3 2" xfId="17164"/>
    <cellStyle name="20% - Accent2 18 2 4" xfId="12580"/>
    <cellStyle name="20% - Accent2 18 3" xfId="4217"/>
    <cellStyle name="20% - Accent2 18 3 2" xfId="8800"/>
    <cellStyle name="20% - Accent2 18 3 2 2" xfId="19897"/>
    <cellStyle name="20% - Accent2 18 3 3" xfId="15314"/>
    <cellStyle name="20% - Accent2 18 4" xfId="2408"/>
    <cellStyle name="20% - Accent2 18 4 2" xfId="6991"/>
    <cellStyle name="20% - Accent2 18 4 2 2" xfId="18088"/>
    <cellStyle name="20% - Accent2 18 4 3" xfId="13505"/>
    <cellStyle name="20% - Accent2 18 5" xfId="5142"/>
    <cellStyle name="20% - Accent2 18 5 2" xfId="16239"/>
    <cellStyle name="20% - Accent2 18 6" xfId="11654"/>
    <cellStyle name="20% - Accent2 180" xfId="11167"/>
    <cellStyle name="20% - Accent2 181" xfId="11208"/>
    <cellStyle name="20% - Accent2 182" xfId="21938"/>
    <cellStyle name="20% - Accent2 183" xfId="21951"/>
    <cellStyle name="20% - Accent2 184" xfId="21965"/>
    <cellStyle name="20% - Accent2 185" xfId="21978"/>
    <cellStyle name="20% - Accent2 186" xfId="21991"/>
    <cellStyle name="20% - Accent2 187" xfId="22004"/>
    <cellStyle name="20% - Accent2 188" xfId="22017"/>
    <cellStyle name="20% - Accent2 189" xfId="22030"/>
    <cellStyle name="20% - Accent2 19" xfId="551"/>
    <cellStyle name="20% - Accent2 19 2" xfId="1488"/>
    <cellStyle name="20% - Accent2 19 2 2" xfId="3306"/>
    <cellStyle name="20% - Accent2 19 2 2 2" xfId="7889"/>
    <cellStyle name="20% - Accent2 19 2 2 2 2" xfId="18986"/>
    <cellStyle name="20% - Accent2 19 2 2 3" xfId="14403"/>
    <cellStyle name="20% - Accent2 19 2 3" xfId="6080"/>
    <cellStyle name="20% - Accent2 19 2 3 2" xfId="17177"/>
    <cellStyle name="20% - Accent2 19 2 4" xfId="12593"/>
    <cellStyle name="20% - Accent2 19 3" xfId="4230"/>
    <cellStyle name="20% - Accent2 19 3 2" xfId="8813"/>
    <cellStyle name="20% - Accent2 19 3 2 2" xfId="19910"/>
    <cellStyle name="20% - Accent2 19 3 3" xfId="15327"/>
    <cellStyle name="20% - Accent2 19 4" xfId="2421"/>
    <cellStyle name="20% - Accent2 19 4 2" xfId="7004"/>
    <cellStyle name="20% - Accent2 19 4 2 2" xfId="18101"/>
    <cellStyle name="20% - Accent2 19 4 3" xfId="13518"/>
    <cellStyle name="20% - Accent2 19 5" xfId="5155"/>
    <cellStyle name="20% - Accent2 19 5 2" xfId="16252"/>
    <cellStyle name="20% - Accent2 19 6" xfId="11667"/>
    <cellStyle name="20% - Accent2 190" xfId="22043"/>
    <cellStyle name="20% - Accent2 191" xfId="22056"/>
    <cellStyle name="20% - Accent2 192" xfId="22069"/>
    <cellStyle name="20% - Accent2 193" xfId="22082"/>
    <cellStyle name="20% - Accent2 194" xfId="22095"/>
    <cellStyle name="20% - Accent2 195" xfId="22108"/>
    <cellStyle name="20% - Accent2 196" xfId="22121"/>
    <cellStyle name="20% - Accent2 197" xfId="22134"/>
    <cellStyle name="20% - Accent2 198" xfId="22147"/>
    <cellStyle name="20% - Accent2 199" xfId="22160"/>
    <cellStyle name="20% - Accent2 2" xfId="3"/>
    <cellStyle name="20% - Accent2 2 10" xfId="9594"/>
    <cellStyle name="20% - Accent2 2 10 2" xfId="20690"/>
    <cellStyle name="20% - Accent2 2 11" xfId="9620"/>
    <cellStyle name="20% - Accent2 2 11 2" xfId="20716"/>
    <cellStyle name="20% - Accent2 2 12" xfId="9646"/>
    <cellStyle name="20% - Accent2 2 12 2" xfId="20742"/>
    <cellStyle name="20% - Accent2 2 13" xfId="9672"/>
    <cellStyle name="20% - Accent2 2 13 2" xfId="20768"/>
    <cellStyle name="20% - Accent2 2 14" xfId="9698"/>
    <cellStyle name="20% - Accent2 2 14 2" xfId="20794"/>
    <cellStyle name="20% - Accent2 2 15" xfId="9724"/>
    <cellStyle name="20% - Accent2 2 15 2" xfId="20820"/>
    <cellStyle name="20% - Accent2 2 16" xfId="9750"/>
    <cellStyle name="20% - Accent2 2 16 2" xfId="20846"/>
    <cellStyle name="20% - Accent2 2 17" xfId="9776"/>
    <cellStyle name="20% - Accent2 2 17 2" xfId="20872"/>
    <cellStyle name="20% - Accent2 2 18" xfId="9802"/>
    <cellStyle name="20% - Accent2 2 18 2" xfId="20898"/>
    <cellStyle name="20% - Accent2 2 19" xfId="9828"/>
    <cellStyle name="20% - Accent2 2 19 2" xfId="20924"/>
    <cellStyle name="20% - Accent2 2 2" xfId="98"/>
    <cellStyle name="20% - Accent2 2 2 2" xfId="3085"/>
    <cellStyle name="20% - Accent2 2 2 2 2" xfId="7668"/>
    <cellStyle name="20% - Accent2 2 2 2 2 2" xfId="18765"/>
    <cellStyle name="20% - Accent2 2 2 2 3" xfId="14182"/>
    <cellStyle name="20% - Accent2 2 2 3" xfId="5859"/>
    <cellStyle name="20% - Accent2 2 2 3 2" xfId="16956"/>
    <cellStyle name="20% - Accent2 2 2 4" xfId="1265"/>
    <cellStyle name="20% - Accent2 2 2 4 2" xfId="12372"/>
    <cellStyle name="20% - Accent2 2 2 5" xfId="11220"/>
    <cellStyle name="20% - Accent2 2 20" xfId="9854"/>
    <cellStyle name="20% - Accent2 2 20 2" xfId="20950"/>
    <cellStyle name="20% - Accent2 2 21" xfId="9880"/>
    <cellStyle name="20% - Accent2 2 21 2" xfId="20976"/>
    <cellStyle name="20% - Accent2 2 22" xfId="9919"/>
    <cellStyle name="20% - Accent2 2 22 2" xfId="21015"/>
    <cellStyle name="20% - Accent2 2 23" xfId="10257"/>
    <cellStyle name="20% - Accent2 2 23 2" xfId="21353"/>
    <cellStyle name="20% - Accent2 2 24" xfId="10283"/>
    <cellStyle name="20% - Accent2 2 24 2" xfId="21379"/>
    <cellStyle name="20% - Accent2 2 25" xfId="10335"/>
    <cellStyle name="20% - Accent2 2 25 2" xfId="21431"/>
    <cellStyle name="20% - Accent2 2 26" xfId="10361"/>
    <cellStyle name="20% - Accent2 2 26 2" xfId="21457"/>
    <cellStyle name="20% - Accent2 2 27" xfId="10387"/>
    <cellStyle name="20% - Accent2 2 27 2" xfId="21483"/>
    <cellStyle name="20% - Accent2 2 28" xfId="10413"/>
    <cellStyle name="20% - Accent2 2 28 2" xfId="21509"/>
    <cellStyle name="20% - Accent2 2 29" xfId="10439"/>
    <cellStyle name="20% - Accent2 2 29 2" xfId="21535"/>
    <cellStyle name="20% - Accent2 2 3" xfId="140"/>
    <cellStyle name="20% - Accent2 2 3 2" xfId="8592"/>
    <cellStyle name="20% - Accent2 2 3 2 2" xfId="19689"/>
    <cellStyle name="20% - Accent2 2 3 3" xfId="4009"/>
    <cellStyle name="20% - Accent2 2 3 3 2" xfId="15106"/>
    <cellStyle name="20% - Accent2 2 3 4" xfId="11262"/>
    <cellStyle name="20% - Accent2 2 30" xfId="10465"/>
    <cellStyle name="20% - Accent2 2 30 2" xfId="21561"/>
    <cellStyle name="20% - Accent2 2 31" xfId="10491"/>
    <cellStyle name="20% - Accent2 2 31 2" xfId="21587"/>
    <cellStyle name="20% - Accent2 2 32" xfId="10517"/>
    <cellStyle name="20% - Accent2 2 32 2" xfId="21613"/>
    <cellStyle name="20% - Accent2 2 33" xfId="10595"/>
    <cellStyle name="20% - Accent2 2 33 2" xfId="21691"/>
    <cellStyle name="20% - Accent2 2 34" xfId="10777"/>
    <cellStyle name="20% - Accent2 2 34 2" xfId="21873"/>
    <cellStyle name="20% - Accent2 2 35" xfId="11181"/>
    <cellStyle name="20% - Accent2 2 4" xfId="167"/>
    <cellStyle name="20% - Accent2 2 4 2" xfId="6783"/>
    <cellStyle name="20% - Accent2 2 4 2 2" xfId="17880"/>
    <cellStyle name="20% - Accent2 2 4 3" xfId="2200"/>
    <cellStyle name="20% - Accent2 2 4 3 2" xfId="13297"/>
    <cellStyle name="20% - Accent2 2 4 4" xfId="11288"/>
    <cellStyle name="20% - Accent2 2 5" xfId="271"/>
    <cellStyle name="20% - Accent2 2 5 2" xfId="9476"/>
    <cellStyle name="20% - Accent2 2 5 2 2" xfId="20573"/>
    <cellStyle name="20% - Accent2 2 5 3" xfId="4893"/>
    <cellStyle name="20% - Accent2 2 5 3 2" xfId="15990"/>
    <cellStyle name="20% - Accent2 2 5 4" xfId="11392"/>
    <cellStyle name="20% - Accent2 2 6" xfId="310"/>
    <cellStyle name="20% - Accent2 2 6 2" xfId="4934"/>
    <cellStyle name="20% - Accent2 2 6 2 2" xfId="16031"/>
    <cellStyle name="20% - Accent2 2 6 3" xfId="11431"/>
    <cellStyle name="20% - Accent2 2 7" xfId="339"/>
    <cellStyle name="20% - Accent2 2 7 2" xfId="11459"/>
    <cellStyle name="20% - Accent2 2 8" xfId="9542"/>
    <cellStyle name="20% - Accent2 2 8 2" xfId="20638"/>
    <cellStyle name="20% - Accent2 2 9" xfId="9568"/>
    <cellStyle name="20% - Accent2 2 9 2" xfId="20664"/>
    <cellStyle name="20% - Accent2 20" xfId="565"/>
    <cellStyle name="20% - Accent2 20 2" xfId="1502"/>
    <cellStyle name="20% - Accent2 20 2 2" xfId="3319"/>
    <cellStyle name="20% - Accent2 20 2 2 2" xfId="7902"/>
    <cellStyle name="20% - Accent2 20 2 2 2 2" xfId="18999"/>
    <cellStyle name="20% - Accent2 20 2 2 3" xfId="14416"/>
    <cellStyle name="20% - Accent2 20 2 3" xfId="6093"/>
    <cellStyle name="20% - Accent2 20 2 3 2" xfId="17190"/>
    <cellStyle name="20% - Accent2 20 2 4" xfId="12606"/>
    <cellStyle name="20% - Accent2 20 3" xfId="4243"/>
    <cellStyle name="20% - Accent2 20 3 2" xfId="8826"/>
    <cellStyle name="20% - Accent2 20 3 2 2" xfId="19923"/>
    <cellStyle name="20% - Accent2 20 3 3" xfId="15340"/>
    <cellStyle name="20% - Accent2 20 4" xfId="2434"/>
    <cellStyle name="20% - Accent2 20 4 2" xfId="7017"/>
    <cellStyle name="20% - Accent2 20 4 2 2" xfId="18114"/>
    <cellStyle name="20% - Accent2 20 4 3" xfId="13531"/>
    <cellStyle name="20% - Accent2 20 5" xfId="5168"/>
    <cellStyle name="20% - Accent2 20 5 2" xfId="16265"/>
    <cellStyle name="20% - Accent2 20 6" xfId="11680"/>
    <cellStyle name="20% - Accent2 200" xfId="22173"/>
    <cellStyle name="20% - Accent2 201" xfId="22186"/>
    <cellStyle name="20% - Accent2 202" xfId="22199"/>
    <cellStyle name="20% - Accent2 203" xfId="22212"/>
    <cellStyle name="20% - Accent2 204" xfId="22225"/>
    <cellStyle name="20% - Accent2 205" xfId="22238"/>
    <cellStyle name="20% - Accent2 206" xfId="22251"/>
    <cellStyle name="20% - Accent2 207" xfId="22264"/>
    <cellStyle name="20% - Accent2 208" xfId="22277"/>
    <cellStyle name="20% - Accent2 209" xfId="22290"/>
    <cellStyle name="20% - Accent2 21" xfId="578"/>
    <cellStyle name="20% - Accent2 21 2" xfId="1515"/>
    <cellStyle name="20% - Accent2 21 2 2" xfId="3332"/>
    <cellStyle name="20% - Accent2 21 2 2 2" xfId="7915"/>
    <cellStyle name="20% - Accent2 21 2 2 2 2" xfId="19012"/>
    <cellStyle name="20% - Accent2 21 2 2 3" xfId="14429"/>
    <cellStyle name="20% - Accent2 21 2 3" xfId="6106"/>
    <cellStyle name="20% - Accent2 21 2 3 2" xfId="17203"/>
    <cellStyle name="20% - Accent2 21 2 4" xfId="12619"/>
    <cellStyle name="20% - Accent2 21 3" xfId="4256"/>
    <cellStyle name="20% - Accent2 21 3 2" xfId="8839"/>
    <cellStyle name="20% - Accent2 21 3 2 2" xfId="19936"/>
    <cellStyle name="20% - Accent2 21 3 3" xfId="15353"/>
    <cellStyle name="20% - Accent2 21 4" xfId="2447"/>
    <cellStyle name="20% - Accent2 21 4 2" xfId="7030"/>
    <cellStyle name="20% - Accent2 21 4 2 2" xfId="18127"/>
    <cellStyle name="20% - Accent2 21 4 3" xfId="13544"/>
    <cellStyle name="20% - Accent2 21 5" xfId="5181"/>
    <cellStyle name="20% - Accent2 21 5 2" xfId="16278"/>
    <cellStyle name="20% - Accent2 21 6" xfId="11693"/>
    <cellStyle name="20% - Accent2 210" xfId="22303"/>
    <cellStyle name="20% - Accent2 211" xfId="22316"/>
    <cellStyle name="20% - Accent2 212" xfId="22329"/>
    <cellStyle name="20% - Accent2 213" xfId="22342"/>
    <cellStyle name="20% - Accent2 22" xfId="591"/>
    <cellStyle name="20% - Accent2 22 2" xfId="1528"/>
    <cellStyle name="20% - Accent2 22 2 2" xfId="3345"/>
    <cellStyle name="20% - Accent2 22 2 2 2" xfId="7928"/>
    <cellStyle name="20% - Accent2 22 2 2 2 2" xfId="19025"/>
    <cellStyle name="20% - Accent2 22 2 2 3" xfId="14442"/>
    <cellStyle name="20% - Accent2 22 2 3" xfId="6119"/>
    <cellStyle name="20% - Accent2 22 2 3 2" xfId="17216"/>
    <cellStyle name="20% - Accent2 22 2 4" xfId="12632"/>
    <cellStyle name="20% - Accent2 22 3" xfId="4269"/>
    <cellStyle name="20% - Accent2 22 3 2" xfId="8852"/>
    <cellStyle name="20% - Accent2 22 3 2 2" xfId="19949"/>
    <cellStyle name="20% - Accent2 22 3 3" xfId="15366"/>
    <cellStyle name="20% - Accent2 22 4" xfId="2460"/>
    <cellStyle name="20% - Accent2 22 4 2" xfId="7043"/>
    <cellStyle name="20% - Accent2 22 4 2 2" xfId="18140"/>
    <cellStyle name="20% - Accent2 22 4 3" xfId="13557"/>
    <cellStyle name="20% - Accent2 22 5" xfId="5194"/>
    <cellStyle name="20% - Accent2 22 5 2" xfId="16291"/>
    <cellStyle name="20% - Accent2 22 6" xfId="11706"/>
    <cellStyle name="20% - Accent2 23" xfId="604"/>
    <cellStyle name="20% - Accent2 23 2" xfId="1541"/>
    <cellStyle name="20% - Accent2 23 2 2" xfId="3358"/>
    <cellStyle name="20% - Accent2 23 2 2 2" xfId="7941"/>
    <cellStyle name="20% - Accent2 23 2 2 2 2" xfId="19038"/>
    <cellStyle name="20% - Accent2 23 2 2 3" xfId="14455"/>
    <cellStyle name="20% - Accent2 23 2 3" xfId="6132"/>
    <cellStyle name="20% - Accent2 23 2 3 2" xfId="17229"/>
    <cellStyle name="20% - Accent2 23 2 4" xfId="12645"/>
    <cellStyle name="20% - Accent2 23 3" xfId="4282"/>
    <cellStyle name="20% - Accent2 23 3 2" xfId="8865"/>
    <cellStyle name="20% - Accent2 23 3 2 2" xfId="19962"/>
    <cellStyle name="20% - Accent2 23 3 3" xfId="15379"/>
    <cellStyle name="20% - Accent2 23 4" xfId="2473"/>
    <cellStyle name="20% - Accent2 23 4 2" xfId="7056"/>
    <cellStyle name="20% - Accent2 23 4 2 2" xfId="18153"/>
    <cellStyle name="20% - Accent2 23 4 3" xfId="13570"/>
    <cellStyle name="20% - Accent2 23 5" xfId="5207"/>
    <cellStyle name="20% - Accent2 23 5 2" xfId="16304"/>
    <cellStyle name="20% - Accent2 23 6" xfId="11719"/>
    <cellStyle name="20% - Accent2 24" xfId="617"/>
    <cellStyle name="20% - Accent2 24 2" xfId="1554"/>
    <cellStyle name="20% - Accent2 24 2 2" xfId="3371"/>
    <cellStyle name="20% - Accent2 24 2 2 2" xfId="7954"/>
    <cellStyle name="20% - Accent2 24 2 2 2 2" xfId="19051"/>
    <cellStyle name="20% - Accent2 24 2 2 3" xfId="14468"/>
    <cellStyle name="20% - Accent2 24 2 3" xfId="6145"/>
    <cellStyle name="20% - Accent2 24 2 3 2" xfId="17242"/>
    <cellStyle name="20% - Accent2 24 2 4" xfId="12658"/>
    <cellStyle name="20% - Accent2 24 3" xfId="4295"/>
    <cellStyle name="20% - Accent2 24 3 2" xfId="8878"/>
    <cellStyle name="20% - Accent2 24 3 2 2" xfId="19975"/>
    <cellStyle name="20% - Accent2 24 3 3" xfId="15392"/>
    <cellStyle name="20% - Accent2 24 4" xfId="2486"/>
    <cellStyle name="20% - Accent2 24 4 2" xfId="7069"/>
    <cellStyle name="20% - Accent2 24 4 2 2" xfId="18166"/>
    <cellStyle name="20% - Accent2 24 4 3" xfId="13583"/>
    <cellStyle name="20% - Accent2 24 5" xfId="5220"/>
    <cellStyle name="20% - Accent2 24 5 2" xfId="16317"/>
    <cellStyle name="20% - Accent2 24 6" xfId="11732"/>
    <cellStyle name="20% - Accent2 25" xfId="631"/>
    <cellStyle name="20% - Accent2 25 2" xfId="1568"/>
    <cellStyle name="20% - Accent2 25 2 2" xfId="3384"/>
    <cellStyle name="20% - Accent2 25 2 2 2" xfId="7967"/>
    <cellStyle name="20% - Accent2 25 2 2 2 2" xfId="19064"/>
    <cellStyle name="20% - Accent2 25 2 2 3" xfId="14481"/>
    <cellStyle name="20% - Accent2 25 2 3" xfId="6158"/>
    <cellStyle name="20% - Accent2 25 2 3 2" xfId="17255"/>
    <cellStyle name="20% - Accent2 25 2 4" xfId="12671"/>
    <cellStyle name="20% - Accent2 25 3" xfId="4308"/>
    <cellStyle name="20% - Accent2 25 3 2" xfId="8891"/>
    <cellStyle name="20% - Accent2 25 3 2 2" xfId="19988"/>
    <cellStyle name="20% - Accent2 25 3 3" xfId="15405"/>
    <cellStyle name="20% - Accent2 25 4" xfId="2499"/>
    <cellStyle name="20% - Accent2 25 4 2" xfId="7082"/>
    <cellStyle name="20% - Accent2 25 4 2 2" xfId="18179"/>
    <cellStyle name="20% - Accent2 25 4 3" xfId="13596"/>
    <cellStyle name="20% - Accent2 25 5" xfId="5233"/>
    <cellStyle name="20% - Accent2 25 5 2" xfId="16330"/>
    <cellStyle name="20% - Accent2 25 6" xfId="11745"/>
    <cellStyle name="20% - Accent2 26" xfId="644"/>
    <cellStyle name="20% - Accent2 26 2" xfId="1581"/>
    <cellStyle name="20% - Accent2 26 2 2" xfId="3397"/>
    <cellStyle name="20% - Accent2 26 2 2 2" xfId="7980"/>
    <cellStyle name="20% - Accent2 26 2 2 2 2" xfId="19077"/>
    <cellStyle name="20% - Accent2 26 2 2 3" xfId="14494"/>
    <cellStyle name="20% - Accent2 26 2 3" xfId="6171"/>
    <cellStyle name="20% - Accent2 26 2 3 2" xfId="17268"/>
    <cellStyle name="20% - Accent2 26 2 4" xfId="12684"/>
    <cellStyle name="20% - Accent2 26 3" xfId="4321"/>
    <cellStyle name="20% - Accent2 26 3 2" xfId="8904"/>
    <cellStyle name="20% - Accent2 26 3 2 2" xfId="20001"/>
    <cellStyle name="20% - Accent2 26 3 3" xfId="15418"/>
    <cellStyle name="20% - Accent2 26 4" xfId="2512"/>
    <cellStyle name="20% - Accent2 26 4 2" xfId="7095"/>
    <cellStyle name="20% - Accent2 26 4 2 2" xfId="18192"/>
    <cellStyle name="20% - Accent2 26 4 3" xfId="13609"/>
    <cellStyle name="20% - Accent2 26 5" xfId="5246"/>
    <cellStyle name="20% - Accent2 26 5 2" xfId="16343"/>
    <cellStyle name="20% - Accent2 26 6" xfId="11758"/>
    <cellStyle name="20% - Accent2 27" xfId="657"/>
    <cellStyle name="20% - Accent2 27 2" xfId="1594"/>
    <cellStyle name="20% - Accent2 27 2 2" xfId="3410"/>
    <cellStyle name="20% - Accent2 27 2 2 2" xfId="7993"/>
    <cellStyle name="20% - Accent2 27 2 2 2 2" xfId="19090"/>
    <cellStyle name="20% - Accent2 27 2 2 3" xfId="14507"/>
    <cellStyle name="20% - Accent2 27 2 3" xfId="6184"/>
    <cellStyle name="20% - Accent2 27 2 3 2" xfId="17281"/>
    <cellStyle name="20% - Accent2 27 2 4" xfId="12697"/>
    <cellStyle name="20% - Accent2 27 3" xfId="4334"/>
    <cellStyle name="20% - Accent2 27 3 2" xfId="8917"/>
    <cellStyle name="20% - Accent2 27 3 2 2" xfId="20014"/>
    <cellStyle name="20% - Accent2 27 3 3" xfId="15431"/>
    <cellStyle name="20% - Accent2 27 4" xfId="2525"/>
    <cellStyle name="20% - Accent2 27 4 2" xfId="7108"/>
    <cellStyle name="20% - Accent2 27 4 2 2" xfId="18205"/>
    <cellStyle name="20% - Accent2 27 4 3" xfId="13622"/>
    <cellStyle name="20% - Accent2 27 5" xfId="5259"/>
    <cellStyle name="20% - Accent2 27 5 2" xfId="16356"/>
    <cellStyle name="20% - Accent2 27 6" xfId="11771"/>
    <cellStyle name="20% - Accent2 28" xfId="670"/>
    <cellStyle name="20% - Accent2 28 2" xfId="1607"/>
    <cellStyle name="20% - Accent2 28 2 2" xfId="3423"/>
    <cellStyle name="20% - Accent2 28 2 2 2" xfId="8006"/>
    <cellStyle name="20% - Accent2 28 2 2 2 2" xfId="19103"/>
    <cellStyle name="20% - Accent2 28 2 2 3" xfId="14520"/>
    <cellStyle name="20% - Accent2 28 2 3" xfId="6197"/>
    <cellStyle name="20% - Accent2 28 2 3 2" xfId="17294"/>
    <cellStyle name="20% - Accent2 28 2 4" xfId="12710"/>
    <cellStyle name="20% - Accent2 28 3" xfId="4347"/>
    <cellStyle name="20% - Accent2 28 3 2" xfId="8930"/>
    <cellStyle name="20% - Accent2 28 3 2 2" xfId="20027"/>
    <cellStyle name="20% - Accent2 28 3 3" xfId="15444"/>
    <cellStyle name="20% - Accent2 28 4" xfId="2538"/>
    <cellStyle name="20% - Accent2 28 4 2" xfId="7121"/>
    <cellStyle name="20% - Accent2 28 4 2 2" xfId="18218"/>
    <cellStyle name="20% - Accent2 28 4 3" xfId="13635"/>
    <cellStyle name="20% - Accent2 28 5" xfId="5272"/>
    <cellStyle name="20% - Accent2 28 5 2" xfId="16369"/>
    <cellStyle name="20% - Accent2 28 6" xfId="11784"/>
    <cellStyle name="20% - Accent2 29" xfId="683"/>
    <cellStyle name="20% - Accent2 29 2" xfId="1620"/>
    <cellStyle name="20% - Accent2 29 2 2" xfId="3436"/>
    <cellStyle name="20% - Accent2 29 2 2 2" xfId="8019"/>
    <cellStyle name="20% - Accent2 29 2 2 2 2" xfId="19116"/>
    <cellStyle name="20% - Accent2 29 2 2 3" xfId="14533"/>
    <cellStyle name="20% - Accent2 29 2 3" xfId="6210"/>
    <cellStyle name="20% - Accent2 29 2 3 2" xfId="17307"/>
    <cellStyle name="20% - Accent2 29 2 4" xfId="12723"/>
    <cellStyle name="20% - Accent2 29 3" xfId="4360"/>
    <cellStyle name="20% - Accent2 29 3 2" xfId="8943"/>
    <cellStyle name="20% - Accent2 29 3 2 2" xfId="20040"/>
    <cellStyle name="20% - Accent2 29 3 3" xfId="15457"/>
    <cellStyle name="20% - Accent2 29 4" xfId="2551"/>
    <cellStyle name="20% - Accent2 29 4 2" xfId="7134"/>
    <cellStyle name="20% - Accent2 29 4 2 2" xfId="18231"/>
    <cellStyle name="20% - Accent2 29 4 3" xfId="13648"/>
    <cellStyle name="20% - Accent2 29 5" xfId="5285"/>
    <cellStyle name="20% - Accent2 29 5 2" xfId="16382"/>
    <cellStyle name="20% - Accent2 29 6" xfId="11797"/>
    <cellStyle name="20% - Accent2 3" xfId="4"/>
    <cellStyle name="20% - Accent2 3 2" xfId="284"/>
    <cellStyle name="20% - Accent2 3 2 2" xfId="3098"/>
    <cellStyle name="20% - Accent2 3 2 2 2" xfId="7681"/>
    <cellStyle name="20% - Accent2 3 2 2 2 2" xfId="18778"/>
    <cellStyle name="20% - Accent2 3 2 2 3" xfId="14195"/>
    <cellStyle name="20% - Accent2 3 2 3" xfId="5872"/>
    <cellStyle name="20% - Accent2 3 2 3 2" xfId="16969"/>
    <cellStyle name="20% - Accent2 3 2 4" xfId="1278"/>
    <cellStyle name="20% - Accent2 3 2 4 2" xfId="12385"/>
    <cellStyle name="20% - Accent2 3 2 5" xfId="11405"/>
    <cellStyle name="20% - Accent2 3 3" xfId="4022"/>
    <cellStyle name="20% - Accent2 3 3 2" xfId="8605"/>
    <cellStyle name="20% - Accent2 3 3 2 2" xfId="19702"/>
    <cellStyle name="20% - Accent2 3 3 3" xfId="15119"/>
    <cellStyle name="20% - Accent2 3 4" xfId="2213"/>
    <cellStyle name="20% - Accent2 3 4 2" xfId="6796"/>
    <cellStyle name="20% - Accent2 3 4 2 2" xfId="17893"/>
    <cellStyle name="20% - Accent2 3 4 3" xfId="13310"/>
    <cellStyle name="20% - Accent2 3 5" xfId="4947"/>
    <cellStyle name="20% - Accent2 3 5 2" xfId="16044"/>
    <cellStyle name="20% - Accent2 3 6" xfId="354"/>
    <cellStyle name="20% - Accent2 3 6 2" xfId="11472"/>
    <cellStyle name="20% - Accent2 3 7" xfId="11182"/>
    <cellStyle name="20% - Accent2 30" xfId="696"/>
    <cellStyle name="20% - Accent2 30 2" xfId="1633"/>
    <cellStyle name="20% - Accent2 30 2 2" xfId="3449"/>
    <cellStyle name="20% - Accent2 30 2 2 2" xfId="8032"/>
    <cellStyle name="20% - Accent2 30 2 2 2 2" xfId="19129"/>
    <cellStyle name="20% - Accent2 30 2 2 3" xfId="14546"/>
    <cellStyle name="20% - Accent2 30 2 3" xfId="6223"/>
    <cellStyle name="20% - Accent2 30 2 3 2" xfId="17320"/>
    <cellStyle name="20% - Accent2 30 2 4" xfId="12736"/>
    <cellStyle name="20% - Accent2 30 3" xfId="4373"/>
    <cellStyle name="20% - Accent2 30 3 2" xfId="8956"/>
    <cellStyle name="20% - Accent2 30 3 2 2" xfId="20053"/>
    <cellStyle name="20% - Accent2 30 3 3" xfId="15470"/>
    <cellStyle name="20% - Accent2 30 4" xfId="2564"/>
    <cellStyle name="20% - Accent2 30 4 2" xfId="7147"/>
    <cellStyle name="20% - Accent2 30 4 2 2" xfId="18244"/>
    <cellStyle name="20% - Accent2 30 4 3" xfId="13661"/>
    <cellStyle name="20% - Accent2 30 5" xfId="5298"/>
    <cellStyle name="20% - Accent2 30 5 2" xfId="16395"/>
    <cellStyle name="20% - Accent2 30 6" xfId="11810"/>
    <cellStyle name="20% - Accent2 31" xfId="709"/>
    <cellStyle name="20% - Accent2 31 2" xfId="1646"/>
    <cellStyle name="20% - Accent2 31 2 2" xfId="3462"/>
    <cellStyle name="20% - Accent2 31 2 2 2" xfId="8045"/>
    <cellStyle name="20% - Accent2 31 2 2 2 2" xfId="19142"/>
    <cellStyle name="20% - Accent2 31 2 2 3" xfId="14559"/>
    <cellStyle name="20% - Accent2 31 2 3" xfId="6236"/>
    <cellStyle name="20% - Accent2 31 2 3 2" xfId="17333"/>
    <cellStyle name="20% - Accent2 31 2 4" xfId="12749"/>
    <cellStyle name="20% - Accent2 31 3" xfId="4386"/>
    <cellStyle name="20% - Accent2 31 3 2" xfId="8969"/>
    <cellStyle name="20% - Accent2 31 3 2 2" xfId="20066"/>
    <cellStyle name="20% - Accent2 31 3 3" xfId="15483"/>
    <cellStyle name="20% - Accent2 31 4" xfId="2577"/>
    <cellStyle name="20% - Accent2 31 4 2" xfId="7160"/>
    <cellStyle name="20% - Accent2 31 4 2 2" xfId="18257"/>
    <cellStyle name="20% - Accent2 31 4 3" xfId="13674"/>
    <cellStyle name="20% - Accent2 31 5" xfId="5311"/>
    <cellStyle name="20% - Accent2 31 5 2" xfId="16408"/>
    <cellStyle name="20% - Accent2 31 6" xfId="11823"/>
    <cellStyle name="20% - Accent2 32" xfId="722"/>
    <cellStyle name="20% - Accent2 32 2" xfId="1659"/>
    <cellStyle name="20% - Accent2 32 2 2" xfId="3475"/>
    <cellStyle name="20% - Accent2 32 2 2 2" xfId="8058"/>
    <cellStyle name="20% - Accent2 32 2 2 2 2" xfId="19155"/>
    <cellStyle name="20% - Accent2 32 2 2 3" xfId="14572"/>
    <cellStyle name="20% - Accent2 32 2 3" xfId="6249"/>
    <cellStyle name="20% - Accent2 32 2 3 2" xfId="17346"/>
    <cellStyle name="20% - Accent2 32 2 4" xfId="12762"/>
    <cellStyle name="20% - Accent2 32 3" xfId="4399"/>
    <cellStyle name="20% - Accent2 32 3 2" xfId="8982"/>
    <cellStyle name="20% - Accent2 32 3 2 2" xfId="20079"/>
    <cellStyle name="20% - Accent2 32 3 3" xfId="15496"/>
    <cellStyle name="20% - Accent2 32 4" xfId="2590"/>
    <cellStyle name="20% - Accent2 32 4 2" xfId="7173"/>
    <cellStyle name="20% - Accent2 32 4 2 2" xfId="18270"/>
    <cellStyle name="20% - Accent2 32 4 3" xfId="13687"/>
    <cellStyle name="20% - Accent2 32 5" xfId="5324"/>
    <cellStyle name="20% - Accent2 32 5 2" xfId="16421"/>
    <cellStyle name="20% - Accent2 32 6" xfId="11836"/>
    <cellStyle name="20% - Accent2 33" xfId="736"/>
    <cellStyle name="20% - Accent2 33 2" xfId="1673"/>
    <cellStyle name="20% - Accent2 33 2 2" xfId="3488"/>
    <cellStyle name="20% - Accent2 33 2 2 2" xfId="8071"/>
    <cellStyle name="20% - Accent2 33 2 2 2 2" xfId="19168"/>
    <cellStyle name="20% - Accent2 33 2 2 3" xfId="14585"/>
    <cellStyle name="20% - Accent2 33 2 3" xfId="6262"/>
    <cellStyle name="20% - Accent2 33 2 3 2" xfId="17359"/>
    <cellStyle name="20% - Accent2 33 2 4" xfId="12775"/>
    <cellStyle name="20% - Accent2 33 3" xfId="4412"/>
    <cellStyle name="20% - Accent2 33 3 2" xfId="8995"/>
    <cellStyle name="20% - Accent2 33 3 2 2" xfId="20092"/>
    <cellStyle name="20% - Accent2 33 3 3" xfId="15509"/>
    <cellStyle name="20% - Accent2 33 4" xfId="2603"/>
    <cellStyle name="20% - Accent2 33 4 2" xfId="7186"/>
    <cellStyle name="20% - Accent2 33 4 2 2" xfId="18283"/>
    <cellStyle name="20% - Accent2 33 4 3" xfId="13700"/>
    <cellStyle name="20% - Accent2 33 5" xfId="5337"/>
    <cellStyle name="20% - Accent2 33 5 2" xfId="16434"/>
    <cellStyle name="20% - Accent2 33 6" xfId="11849"/>
    <cellStyle name="20% - Accent2 34" xfId="749"/>
    <cellStyle name="20% - Accent2 34 2" xfId="1686"/>
    <cellStyle name="20% - Accent2 34 2 2" xfId="3501"/>
    <cellStyle name="20% - Accent2 34 2 2 2" xfId="8084"/>
    <cellStyle name="20% - Accent2 34 2 2 2 2" xfId="19181"/>
    <cellStyle name="20% - Accent2 34 2 2 3" xfId="14598"/>
    <cellStyle name="20% - Accent2 34 2 3" xfId="6275"/>
    <cellStyle name="20% - Accent2 34 2 3 2" xfId="17372"/>
    <cellStyle name="20% - Accent2 34 2 4" xfId="12788"/>
    <cellStyle name="20% - Accent2 34 3" xfId="4425"/>
    <cellStyle name="20% - Accent2 34 3 2" xfId="9008"/>
    <cellStyle name="20% - Accent2 34 3 2 2" xfId="20105"/>
    <cellStyle name="20% - Accent2 34 3 3" xfId="15522"/>
    <cellStyle name="20% - Accent2 34 4" xfId="2616"/>
    <cellStyle name="20% - Accent2 34 4 2" xfId="7199"/>
    <cellStyle name="20% - Accent2 34 4 2 2" xfId="18296"/>
    <cellStyle name="20% - Accent2 34 4 3" xfId="13713"/>
    <cellStyle name="20% - Accent2 34 5" xfId="5350"/>
    <cellStyle name="20% - Accent2 34 5 2" xfId="16447"/>
    <cellStyle name="20% - Accent2 34 6" xfId="11862"/>
    <cellStyle name="20% - Accent2 35" xfId="762"/>
    <cellStyle name="20% - Accent2 35 2" xfId="1699"/>
    <cellStyle name="20% - Accent2 35 2 2" xfId="3514"/>
    <cellStyle name="20% - Accent2 35 2 2 2" xfId="8097"/>
    <cellStyle name="20% - Accent2 35 2 2 2 2" xfId="19194"/>
    <cellStyle name="20% - Accent2 35 2 2 3" xfId="14611"/>
    <cellStyle name="20% - Accent2 35 2 3" xfId="6288"/>
    <cellStyle name="20% - Accent2 35 2 3 2" xfId="17385"/>
    <cellStyle name="20% - Accent2 35 2 4" xfId="12801"/>
    <cellStyle name="20% - Accent2 35 3" xfId="4438"/>
    <cellStyle name="20% - Accent2 35 3 2" xfId="9021"/>
    <cellStyle name="20% - Accent2 35 3 2 2" xfId="20118"/>
    <cellStyle name="20% - Accent2 35 3 3" xfId="15535"/>
    <cellStyle name="20% - Accent2 35 4" xfId="2629"/>
    <cellStyle name="20% - Accent2 35 4 2" xfId="7212"/>
    <cellStyle name="20% - Accent2 35 4 2 2" xfId="18309"/>
    <cellStyle name="20% - Accent2 35 4 3" xfId="13726"/>
    <cellStyle name="20% - Accent2 35 5" xfId="5363"/>
    <cellStyle name="20% - Accent2 35 5 2" xfId="16460"/>
    <cellStyle name="20% - Accent2 35 6" xfId="11875"/>
    <cellStyle name="20% - Accent2 36" xfId="775"/>
    <cellStyle name="20% - Accent2 36 2" xfId="1712"/>
    <cellStyle name="20% - Accent2 36 2 2" xfId="3527"/>
    <cellStyle name="20% - Accent2 36 2 2 2" xfId="8110"/>
    <cellStyle name="20% - Accent2 36 2 2 2 2" xfId="19207"/>
    <cellStyle name="20% - Accent2 36 2 2 3" xfId="14624"/>
    <cellStyle name="20% - Accent2 36 2 3" xfId="6301"/>
    <cellStyle name="20% - Accent2 36 2 3 2" xfId="17398"/>
    <cellStyle name="20% - Accent2 36 2 4" xfId="12814"/>
    <cellStyle name="20% - Accent2 36 3" xfId="4451"/>
    <cellStyle name="20% - Accent2 36 3 2" xfId="9034"/>
    <cellStyle name="20% - Accent2 36 3 2 2" xfId="20131"/>
    <cellStyle name="20% - Accent2 36 3 3" xfId="15548"/>
    <cellStyle name="20% - Accent2 36 4" xfId="2642"/>
    <cellStyle name="20% - Accent2 36 4 2" xfId="7225"/>
    <cellStyle name="20% - Accent2 36 4 2 2" xfId="18322"/>
    <cellStyle name="20% - Accent2 36 4 3" xfId="13739"/>
    <cellStyle name="20% - Accent2 36 5" xfId="5376"/>
    <cellStyle name="20% - Accent2 36 5 2" xfId="16473"/>
    <cellStyle name="20% - Accent2 36 6" xfId="11888"/>
    <cellStyle name="20% - Accent2 37" xfId="788"/>
    <cellStyle name="20% - Accent2 37 2" xfId="1725"/>
    <cellStyle name="20% - Accent2 37 2 2" xfId="3540"/>
    <cellStyle name="20% - Accent2 37 2 2 2" xfId="8123"/>
    <cellStyle name="20% - Accent2 37 2 2 2 2" xfId="19220"/>
    <cellStyle name="20% - Accent2 37 2 2 3" xfId="14637"/>
    <cellStyle name="20% - Accent2 37 2 3" xfId="6314"/>
    <cellStyle name="20% - Accent2 37 2 3 2" xfId="17411"/>
    <cellStyle name="20% - Accent2 37 2 4" xfId="12827"/>
    <cellStyle name="20% - Accent2 37 3" xfId="4464"/>
    <cellStyle name="20% - Accent2 37 3 2" xfId="9047"/>
    <cellStyle name="20% - Accent2 37 3 2 2" xfId="20144"/>
    <cellStyle name="20% - Accent2 37 3 3" xfId="15561"/>
    <cellStyle name="20% - Accent2 37 4" xfId="2655"/>
    <cellStyle name="20% - Accent2 37 4 2" xfId="7238"/>
    <cellStyle name="20% - Accent2 37 4 2 2" xfId="18335"/>
    <cellStyle name="20% - Accent2 37 4 3" xfId="13752"/>
    <cellStyle name="20% - Accent2 37 5" xfId="5389"/>
    <cellStyle name="20% - Accent2 37 5 2" xfId="16486"/>
    <cellStyle name="20% - Accent2 37 6" xfId="11901"/>
    <cellStyle name="20% - Accent2 38" xfId="802"/>
    <cellStyle name="20% - Accent2 38 2" xfId="1739"/>
    <cellStyle name="20% - Accent2 38 2 2" xfId="3553"/>
    <cellStyle name="20% - Accent2 38 2 2 2" xfId="8136"/>
    <cellStyle name="20% - Accent2 38 2 2 2 2" xfId="19233"/>
    <cellStyle name="20% - Accent2 38 2 2 3" xfId="14650"/>
    <cellStyle name="20% - Accent2 38 2 3" xfId="6327"/>
    <cellStyle name="20% - Accent2 38 2 3 2" xfId="17424"/>
    <cellStyle name="20% - Accent2 38 2 4" xfId="12840"/>
    <cellStyle name="20% - Accent2 38 3" xfId="4477"/>
    <cellStyle name="20% - Accent2 38 3 2" xfId="9060"/>
    <cellStyle name="20% - Accent2 38 3 2 2" xfId="20157"/>
    <cellStyle name="20% - Accent2 38 3 3" xfId="15574"/>
    <cellStyle name="20% - Accent2 38 4" xfId="2668"/>
    <cellStyle name="20% - Accent2 38 4 2" xfId="7251"/>
    <cellStyle name="20% - Accent2 38 4 2 2" xfId="18348"/>
    <cellStyle name="20% - Accent2 38 4 3" xfId="13765"/>
    <cellStyle name="20% - Accent2 38 5" xfId="5402"/>
    <cellStyle name="20% - Accent2 38 5 2" xfId="16499"/>
    <cellStyle name="20% - Accent2 38 6" xfId="11914"/>
    <cellStyle name="20% - Accent2 39" xfId="815"/>
    <cellStyle name="20% - Accent2 39 2" xfId="1752"/>
    <cellStyle name="20% - Accent2 39 2 2" xfId="3566"/>
    <cellStyle name="20% - Accent2 39 2 2 2" xfId="8149"/>
    <cellStyle name="20% - Accent2 39 2 2 2 2" xfId="19246"/>
    <cellStyle name="20% - Accent2 39 2 2 3" xfId="14663"/>
    <cellStyle name="20% - Accent2 39 2 3" xfId="6340"/>
    <cellStyle name="20% - Accent2 39 2 3 2" xfId="17437"/>
    <cellStyle name="20% - Accent2 39 2 4" xfId="12853"/>
    <cellStyle name="20% - Accent2 39 3" xfId="4490"/>
    <cellStyle name="20% - Accent2 39 3 2" xfId="9073"/>
    <cellStyle name="20% - Accent2 39 3 2 2" xfId="20170"/>
    <cellStyle name="20% - Accent2 39 3 3" xfId="15587"/>
    <cellStyle name="20% - Accent2 39 4" xfId="2681"/>
    <cellStyle name="20% - Accent2 39 4 2" xfId="7264"/>
    <cellStyle name="20% - Accent2 39 4 2 2" xfId="18361"/>
    <cellStyle name="20% - Accent2 39 4 3" xfId="13778"/>
    <cellStyle name="20% - Accent2 39 5" xfId="5415"/>
    <cellStyle name="20% - Accent2 39 5 2" xfId="16512"/>
    <cellStyle name="20% - Accent2 39 6" xfId="11927"/>
    <cellStyle name="20% - Accent2 4" xfId="114"/>
    <cellStyle name="20% - Accent2 4 2" xfId="1291"/>
    <cellStyle name="20% - Accent2 4 2 2" xfId="3111"/>
    <cellStyle name="20% - Accent2 4 2 2 2" xfId="7694"/>
    <cellStyle name="20% - Accent2 4 2 2 2 2" xfId="18791"/>
    <cellStyle name="20% - Accent2 4 2 2 3" xfId="14208"/>
    <cellStyle name="20% - Accent2 4 2 3" xfId="5885"/>
    <cellStyle name="20% - Accent2 4 2 3 2" xfId="16982"/>
    <cellStyle name="20% - Accent2 4 2 4" xfId="12398"/>
    <cellStyle name="20% - Accent2 4 3" xfId="4035"/>
    <cellStyle name="20% - Accent2 4 3 2" xfId="8618"/>
    <cellStyle name="20% - Accent2 4 3 2 2" xfId="19715"/>
    <cellStyle name="20% - Accent2 4 3 3" xfId="15132"/>
    <cellStyle name="20% - Accent2 4 4" xfId="2226"/>
    <cellStyle name="20% - Accent2 4 4 2" xfId="6809"/>
    <cellStyle name="20% - Accent2 4 4 2 2" xfId="17906"/>
    <cellStyle name="20% - Accent2 4 4 3" xfId="13323"/>
    <cellStyle name="20% - Accent2 4 5" xfId="4960"/>
    <cellStyle name="20% - Accent2 4 5 2" xfId="16057"/>
    <cellStyle name="20% - Accent2 4 6" xfId="367"/>
    <cellStyle name="20% - Accent2 4 6 2" xfId="11485"/>
    <cellStyle name="20% - Accent2 4 7" xfId="11236"/>
    <cellStyle name="20% - Accent2 40" xfId="828"/>
    <cellStyle name="20% - Accent2 40 2" xfId="1765"/>
    <cellStyle name="20% - Accent2 40 2 2" xfId="3579"/>
    <cellStyle name="20% - Accent2 40 2 2 2" xfId="8162"/>
    <cellStyle name="20% - Accent2 40 2 2 2 2" xfId="19259"/>
    <cellStyle name="20% - Accent2 40 2 2 3" xfId="14676"/>
    <cellStyle name="20% - Accent2 40 2 3" xfId="6353"/>
    <cellStyle name="20% - Accent2 40 2 3 2" xfId="17450"/>
    <cellStyle name="20% - Accent2 40 2 4" xfId="12866"/>
    <cellStyle name="20% - Accent2 40 3" xfId="4503"/>
    <cellStyle name="20% - Accent2 40 3 2" xfId="9086"/>
    <cellStyle name="20% - Accent2 40 3 2 2" xfId="20183"/>
    <cellStyle name="20% - Accent2 40 3 3" xfId="15600"/>
    <cellStyle name="20% - Accent2 40 4" xfId="2694"/>
    <cellStyle name="20% - Accent2 40 4 2" xfId="7277"/>
    <cellStyle name="20% - Accent2 40 4 2 2" xfId="18374"/>
    <cellStyle name="20% - Accent2 40 4 3" xfId="13791"/>
    <cellStyle name="20% - Accent2 40 5" xfId="5428"/>
    <cellStyle name="20% - Accent2 40 5 2" xfId="16525"/>
    <cellStyle name="20% - Accent2 40 6" xfId="11940"/>
    <cellStyle name="20% - Accent2 41" xfId="841"/>
    <cellStyle name="20% - Accent2 41 2" xfId="1778"/>
    <cellStyle name="20% - Accent2 41 2 2" xfId="3592"/>
    <cellStyle name="20% - Accent2 41 2 2 2" xfId="8175"/>
    <cellStyle name="20% - Accent2 41 2 2 2 2" xfId="19272"/>
    <cellStyle name="20% - Accent2 41 2 2 3" xfId="14689"/>
    <cellStyle name="20% - Accent2 41 2 3" xfId="6366"/>
    <cellStyle name="20% - Accent2 41 2 3 2" xfId="17463"/>
    <cellStyle name="20% - Accent2 41 2 4" xfId="12879"/>
    <cellStyle name="20% - Accent2 41 3" xfId="4516"/>
    <cellStyle name="20% - Accent2 41 3 2" xfId="9099"/>
    <cellStyle name="20% - Accent2 41 3 2 2" xfId="20196"/>
    <cellStyle name="20% - Accent2 41 3 3" xfId="15613"/>
    <cellStyle name="20% - Accent2 41 4" xfId="2707"/>
    <cellStyle name="20% - Accent2 41 4 2" xfId="7290"/>
    <cellStyle name="20% - Accent2 41 4 2 2" xfId="18387"/>
    <cellStyle name="20% - Accent2 41 4 3" xfId="13804"/>
    <cellStyle name="20% - Accent2 41 5" xfId="5441"/>
    <cellStyle name="20% - Accent2 41 5 2" xfId="16538"/>
    <cellStyle name="20% - Accent2 41 6" xfId="11953"/>
    <cellStyle name="20% - Accent2 42" xfId="855"/>
    <cellStyle name="20% - Accent2 42 2" xfId="1792"/>
    <cellStyle name="20% - Accent2 42 2 2" xfId="3605"/>
    <cellStyle name="20% - Accent2 42 2 2 2" xfId="8188"/>
    <cellStyle name="20% - Accent2 42 2 2 2 2" xfId="19285"/>
    <cellStyle name="20% - Accent2 42 2 2 3" xfId="14702"/>
    <cellStyle name="20% - Accent2 42 2 3" xfId="6379"/>
    <cellStyle name="20% - Accent2 42 2 3 2" xfId="17476"/>
    <cellStyle name="20% - Accent2 42 2 4" xfId="12892"/>
    <cellStyle name="20% - Accent2 42 3" xfId="4529"/>
    <cellStyle name="20% - Accent2 42 3 2" xfId="9112"/>
    <cellStyle name="20% - Accent2 42 3 2 2" xfId="20209"/>
    <cellStyle name="20% - Accent2 42 3 3" xfId="15626"/>
    <cellStyle name="20% - Accent2 42 4" xfId="2720"/>
    <cellStyle name="20% - Accent2 42 4 2" xfId="7303"/>
    <cellStyle name="20% - Accent2 42 4 2 2" xfId="18400"/>
    <cellStyle name="20% - Accent2 42 4 3" xfId="13817"/>
    <cellStyle name="20% - Accent2 42 5" xfId="5454"/>
    <cellStyle name="20% - Accent2 42 5 2" xfId="16551"/>
    <cellStyle name="20% - Accent2 42 6" xfId="11966"/>
    <cellStyle name="20% - Accent2 43" xfId="868"/>
    <cellStyle name="20% - Accent2 43 2" xfId="1805"/>
    <cellStyle name="20% - Accent2 43 2 2" xfId="3618"/>
    <cellStyle name="20% - Accent2 43 2 2 2" xfId="8201"/>
    <cellStyle name="20% - Accent2 43 2 2 2 2" xfId="19298"/>
    <cellStyle name="20% - Accent2 43 2 2 3" xfId="14715"/>
    <cellStyle name="20% - Accent2 43 2 3" xfId="6392"/>
    <cellStyle name="20% - Accent2 43 2 3 2" xfId="17489"/>
    <cellStyle name="20% - Accent2 43 2 4" xfId="12905"/>
    <cellStyle name="20% - Accent2 43 3" xfId="4542"/>
    <cellStyle name="20% - Accent2 43 3 2" xfId="9125"/>
    <cellStyle name="20% - Accent2 43 3 2 2" xfId="20222"/>
    <cellStyle name="20% - Accent2 43 3 3" xfId="15639"/>
    <cellStyle name="20% - Accent2 43 4" xfId="2733"/>
    <cellStyle name="20% - Accent2 43 4 2" xfId="7316"/>
    <cellStyle name="20% - Accent2 43 4 2 2" xfId="18413"/>
    <cellStyle name="20% - Accent2 43 4 3" xfId="13830"/>
    <cellStyle name="20% - Accent2 43 5" xfId="5467"/>
    <cellStyle name="20% - Accent2 43 5 2" xfId="16564"/>
    <cellStyle name="20% - Accent2 43 6" xfId="11979"/>
    <cellStyle name="20% - Accent2 44" xfId="881"/>
    <cellStyle name="20% - Accent2 44 2" xfId="1818"/>
    <cellStyle name="20% - Accent2 44 2 2" xfId="3631"/>
    <cellStyle name="20% - Accent2 44 2 2 2" xfId="8214"/>
    <cellStyle name="20% - Accent2 44 2 2 2 2" xfId="19311"/>
    <cellStyle name="20% - Accent2 44 2 2 3" xfId="14728"/>
    <cellStyle name="20% - Accent2 44 2 3" xfId="6405"/>
    <cellStyle name="20% - Accent2 44 2 3 2" xfId="17502"/>
    <cellStyle name="20% - Accent2 44 2 4" xfId="12918"/>
    <cellStyle name="20% - Accent2 44 3" xfId="4555"/>
    <cellStyle name="20% - Accent2 44 3 2" xfId="9138"/>
    <cellStyle name="20% - Accent2 44 3 2 2" xfId="20235"/>
    <cellStyle name="20% - Accent2 44 3 3" xfId="15652"/>
    <cellStyle name="20% - Accent2 44 4" xfId="2746"/>
    <cellStyle name="20% - Accent2 44 4 2" xfId="7329"/>
    <cellStyle name="20% - Accent2 44 4 2 2" xfId="18426"/>
    <cellStyle name="20% - Accent2 44 4 3" xfId="13843"/>
    <cellStyle name="20% - Accent2 44 5" xfId="5480"/>
    <cellStyle name="20% - Accent2 44 5 2" xfId="16577"/>
    <cellStyle name="20% - Accent2 44 6" xfId="11992"/>
    <cellStyle name="20% - Accent2 45" xfId="894"/>
    <cellStyle name="20% - Accent2 45 2" xfId="1831"/>
    <cellStyle name="20% - Accent2 45 2 2" xfId="3644"/>
    <cellStyle name="20% - Accent2 45 2 2 2" xfId="8227"/>
    <cellStyle name="20% - Accent2 45 2 2 2 2" xfId="19324"/>
    <cellStyle name="20% - Accent2 45 2 2 3" xfId="14741"/>
    <cellStyle name="20% - Accent2 45 2 3" xfId="6418"/>
    <cellStyle name="20% - Accent2 45 2 3 2" xfId="17515"/>
    <cellStyle name="20% - Accent2 45 2 4" xfId="12931"/>
    <cellStyle name="20% - Accent2 45 3" xfId="4568"/>
    <cellStyle name="20% - Accent2 45 3 2" xfId="9151"/>
    <cellStyle name="20% - Accent2 45 3 2 2" xfId="20248"/>
    <cellStyle name="20% - Accent2 45 3 3" xfId="15665"/>
    <cellStyle name="20% - Accent2 45 4" xfId="2759"/>
    <cellStyle name="20% - Accent2 45 4 2" xfId="7342"/>
    <cellStyle name="20% - Accent2 45 4 2 2" xfId="18439"/>
    <cellStyle name="20% - Accent2 45 4 3" xfId="13856"/>
    <cellStyle name="20% - Accent2 45 5" xfId="5493"/>
    <cellStyle name="20% - Accent2 45 5 2" xfId="16590"/>
    <cellStyle name="20% - Accent2 45 6" xfId="12005"/>
    <cellStyle name="20% - Accent2 46" xfId="908"/>
    <cellStyle name="20% - Accent2 46 2" xfId="1845"/>
    <cellStyle name="20% - Accent2 46 2 2" xfId="3657"/>
    <cellStyle name="20% - Accent2 46 2 2 2" xfId="8240"/>
    <cellStyle name="20% - Accent2 46 2 2 2 2" xfId="19337"/>
    <cellStyle name="20% - Accent2 46 2 2 3" xfId="14754"/>
    <cellStyle name="20% - Accent2 46 2 3" xfId="6431"/>
    <cellStyle name="20% - Accent2 46 2 3 2" xfId="17528"/>
    <cellStyle name="20% - Accent2 46 2 4" xfId="12944"/>
    <cellStyle name="20% - Accent2 46 3" xfId="4581"/>
    <cellStyle name="20% - Accent2 46 3 2" xfId="9164"/>
    <cellStyle name="20% - Accent2 46 3 2 2" xfId="20261"/>
    <cellStyle name="20% - Accent2 46 3 3" xfId="15678"/>
    <cellStyle name="20% - Accent2 46 4" xfId="2772"/>
    <cellStyle name="20% - Accent2 46 4 2" xfId="7355"/>
    <cellStyle name="20% - Accent2 46 4 2 2" xfId="18452"/>
    <cellStyle name="20% - Accent2 46 4 3" xfId="13869"/>
    <cellStyle name="20% - Accent2 46 5" xfId="5506"/>
    <cellStyle name="20% - Accent2 46 5 2" xfId="16603"/>
    <cellStyle name="20% - Accent2 46 6" xfId="12018"/>
    <cellStyle name="20% - Accent2 47" xfId="921"/>
    <cellStyle name="20% - Accent2 47 2" xfId="1858"/>
    <cellStyle name="20% - Accent2 47 2 2" xfId="3670"/>
    <cellStyle name="20% - Accent2 47 2 2 2" xfId="8253"/>
    <cellStyle name="20% - Accent2 47 2 2 2 2" xfId="19350"/>
    <cellStyle name="20% - Accent2 47 2 2 3" xfId="14767"/>
    <cellStyle name="20% - Accent2 47 2 3" xfId="6444"/>
    <cellStyle name="20% - Accent2 47 2 3 2" xfId="17541"/>
    <cellStyle name="20% - Accent2 47 2 4" xfId="12957"/>
    <cellStyle name="20% - Accent2 47 3" xfId="4594"/>
    <cellStyle name="20% - Accent2 47 3 2" xfId="9177"/>
    <cellStyle name="20% - Accent2 47 3 2 2" xfId="20274"/>
    <cellStyle name="20% - Accent2 47 3 3" xfId="15691"/>
    <cellStyle name="20% - Accent2 47 4" xfId="2785"/>
    <cellStyle name="20% - Accent2 47 4 2" xfId="7368"/>
    <cellStyle name="20% - Accent2 47 4 2 2" xfId="18465"/>
    <cellStyle name="20% - Accent2 47 4 3" xfId="13882"/>
    <cellStyle name="20% - Accent2 47 5" xfId="5519"/>
    <cellStyle name="20% - Accent2 47 5 2" xfId="16616"/>
    <cellStyle name="20% - Accent2 47 6" xfId="12031"/>
    <cellStyle name="20% - Accent2 48" xfId="934"/>
    <cellStyle name="20% - Accent2 48 2" xfId="1871"/>
    <cellStyle name="20% - Accent2 48 2 2" xfId="3683"/>
    <cellStyle name="20% - Accent2 48 2 2 2" xfId="8266"/>
    <cellStyle name="20% - Accent2 48 2 2 2 2" xfId="19363"/>
    <cellStyle name="20% - Accent2 48 2 2 3" xfId="14780"/>
    <cellStyle name="20% - Accent2 48 2 3" xfId="6457"/>
    <cellStyle name="20% - Accent2 48 2 3 2" xfId="17554"/>
    <cellStyle name="20% - Accent2 48 2 4" xfId="12970"/>
    <cellStyle name="20% - Accent2 48 3" xfId="4607"/>
    <cellStyle name="20% - Accent2 48 3 2" xfId="9190"/>
    <cellStyle name="20% - Accent2 48 3 2 2" xfId="20287"/>
    <cellStyle name="20% - Accent2 48 3 3" xfId="15704"/>
    <cellStyle name="20% - Accent2 48 4" xfId="2798"/>
    <cellStyle name="20% - Accent2 48 4 2" xfId="7381"/>
    <cellStyle name="20% - Accent2 48 4 2 2" xfId="18478"/>
    <cellStyle name="20% - Accent2 48 4 3" xfId="13895"/>
    <cellStyle name="20% - Accent2 48 5" xfId="5532"/>
    <cellStyle name="20% - Accent2 48 5 2" xfId="16629"/>
    <cellStyle name="20% - Accent2 48 6" xfId="12044"/>
    <cellStyle name="20% - Accent2 49" xfId="947"/>
    <cellStyle name="20% - Accent2 49 2" xfId="1884"/>
    <cellStyle name="20% - Accent2 49 2 2" xfId="3696"/>
    <cellStyle name="20% - Accent2 49 2 2 2" xfId="8279"/>
    <cellStyle name="20% - Accent2 49 2 2 2 2" xfId="19376"/>
    <cellStyle name="20% - Accent2 49 2 2 3" xfId="14793"/>
    <cellStyle name="20% - Accent2 49 2 3" xfId="6470"/>
    <cellStyle name="20% - Accent2 49 2 3 2" xfId="17567"/>
    <cellStyle name="20% - Accent2 49 2 4" xfId="12983"/>
    <cellStyle name="20% - Accent2 49 3" xfId="4620"/>
    <cellStyle name="20% - Accent2 49 3 2" xfId="9203"/>
    <cellStyle name="20% - Accent2 49 3 2 2" xfId="20300"/>
    <cellStyle name="20% - Accent2 49 3 3" xfId="15717"/>
    <cellStyle name="20% - Accent2 49 4" xfId="2811"/>
    <cellStyle name="20% - Accent2 49 4 2" xfId="7394"/>
    <cellStyle name="20% - Accent2 49 4 2 2" xfId="18491"/>
    <cellStyle name="20% - Accent2 49 4 3" xfId="13908"/>
    <cellStyle name="20% - Accent2 49 5" xfId="5545"/>
    <cellStyle name="20% - Accent2 49 5 2" xfId="16642"/>
    <cellStyle name="20% - Accent2 49 6" xfId="12057"/>
    <cellStyle name="20% - Accent2 5" xfId="127"/>
    <cellStyle name="20% - Accent2 5 2" xfId="1305"/>
    <cellStyle name="20% - Accent2 5 2 2" xfId="3124"/>
    <cellStyle name="20% - Accent2 5 2 2 2" xfId="7707"/>
    <cellStyle name="20% - Accent2 5 2 2 2 2" xfId="18804"/>
    <cellStyle name="20% - Accent2 5 2 2 3" xfId="14221"/>
    <cellStyle name="20% - Accent2 5 2 3" xfId="5898"/>
    <cellStyle name="20% - Accent2 5 2 3 2" xfId="16995"/>
    <cellStyle name="20% - Accent2 5 2 4" xfId="12411"/>
    <cellStyle name="20% - Accent2 5 3" xfId="4048"/>
    <cellStyle name="20% - Accent2 5 3 2" xfId="8631"/>
    <cellStyle name="20% - Accent2 5 3 2 2" xfId="19728"/>
    <cellStyle name="20% - Accent2 5 3 3" xfId="15145"/>
    <cellStyle name="20% - Accent2 5 4" xfId="2239"/>
    <cellStyle name="20% - Accent2 5 4 2" xfId="6822"/>
    <cellStyle name="20% - Accent2 5 4 2 2" xfId="17919"/>
    <cellStyle name="20% - Accent2 5 4 3" xfId="13336"/>
    <cellStyle name="20% - Accent2 5 5" xfId="4973"/>
    <cellStyle name="20% - Accent2 5 5 2" xfId="16070"/>
    <cellStyle name="20% - Accent2 5 6" xfId="381"/>
    <cellStyle name="20% - Accent2 5 6 2" xfId="11498"/>
    <cellStyle name="20% - Accent2 5 7" xfId="11249"/>
    <cellStyle name="20% - Accent2 50" xfId="960"/>
    <cellStyle name="20% - Accent2 50 2" xfId="1897"/>
    <cellStyle name="20% - Accent2 50 2 2" xfId="3709"/>
    <cellStyle name="20% - Accent2 50 2 2 2" xfId="8292"/>
    <cellStyle name="20% - Accent2 50 2 2 2 2" xfId="19389"/>
    <cellStyle name="20% - Accent2 50 2 2 3" xfId="14806"/>
    <cellStyle name="20% - Accent2 50 2 3" xfId="6483"/>
    <cellStyle name="20% - Accent2 50 2 3 2" xfId="17580"/>
    <cellStyle name="20% - Accent2 50 2 4" xfId="12996"/>
    <cellStyle name="20% - Accent2 50 3" xfId="4633"/>
    <cellStyle name="20% - Accent2 50 3 2" xfId="9216"/>
    <cellStyle name="20% - Accent2 50 3 2 2" xfId="20313"/>
    <cellStyle name="20% - Accent2 50 3 3" xfId="15730"/>
    <cellStyle name="20% - Accent2 50 4" xfId="2824"/>
    <cellStyle name="20% - Accent2 50 4 2" xfId="7407"/>
    <cellStyle name="20% - Accent2 50 4 2 2" xfId="18504"/>
    <cellStyle name="20% - Accent2 50 4 3" xfId="13921"/>
    <cellStyle name="20% - Accent2 50 5" xfId="5558"/>
    <cellStyle name="20% - Accent2 50 5 2" xfId="16655"/>
    <cellStyle name="20% - Accent2 50 6" xfId="12070"/>
    <cellStyle name="20% - Accent2 51" xfId="974"/>
    <cellStyle name="20% - Accent2 51 2" xfId="1911"/>
    <cellStyle name="20% - Accent2 51 2 2" xfId="3722"/>
    <cellStyle name="20% - Accent2 51 2 2 2" xfId="8305"/>
    <cellStyle name="20% - Accent2 51 2 2 2 2" xfId="19402"/>
    <cellStyle name="20% - Accent2 51 2 2 3" xfId="14819"/>
    <cellStyle name="20% - Accent2 51 2 3" xfId="6496"/>
    <cellStyle name="20% - Accent2 51 2 3 2" xfId="17593"/>
    <cellStyle name="20% - Accent2 51 2 4" xfId="13009"/>
    <cellStyle name="20% - Accent2 51 3" xfId="4646"/>
    <cellStyle name="20% - Accent2 51 3 2" xfId="9229"/>
    <cellStyle name="20% - Accent2 51 3 2 2" xfId="20326"/>
    <cellStyle name="20% - Accent2 51 3 3" xfId="15743"/>
    <cellStyle name="20% - Accent2 51 4" xfId="2837"/>
    <cellStyle name="20% - Accent2 51 4 2" xfId="7420"/>
    <cellStyle name="20% - Accent2 51 4 2 2" xfId="18517"/>
    <cellStyle name="20% - Accent2 51 4 3" xfId="13934"/>
    <cellStyle name="20% - Accent2 51 5" xfId="5571"/>
    <cellStyle name="20% - Accent2 51 5 2" xfId="16668"/>
    <cellStyle name="20% - Accent2 51 6" xfId="12083"/>
    <cellStyle name="20% - Accent2 52" xfId="987"/>
    <cellStyle name="20% - Accent2 52 2" xfId="1924"/>
    <cellStyle name="20% - Accent2 52 2 2" xfId="3735"/>
    <cellStyle name="20% - Accent2 52 2 2 2" xfId="8318"/>
    <cellStyle name="20% - Accent2 52 2 2 2 2" xfId="19415"/>
    <cellStyle name="20% - Accent2 52 2 2 3" xfId="14832"/>
    <cellStyle name="20% - Accent2 52 2 3" xfId="6509"/>
    <cellStyle name="20% - Accent2 52 2 3 2" xfId="17606"/>
    <cellStyle name="20% - Accent2 52 2 4" xfId="13022"/>
    <cellStyle name="20% - Accent2 52 3" xfId="4659"/>
    <cellStyle name="20% - Accent2 52 3 2" xfId="9242"/>
    <cellStyle name="20% - Accent2 52 3 2 2" xfId="20339"/>
    <cellStyle name="20% - Accent2 52 3 3" xfId="15756"/>
    <cellStyle name="20% - Accent2 52 4" xfId="2850"/>
    <cellStyle name="20% - Accent2 52 4 2" xfId="7433"/>
    <cellStyle name="20% - Accent2 52 4 2 2" xfId="18530"/>
    <cellStyle name="20% - Accent2 52 4 3" xfId="13947"/>
    <cellStyle name="20% - Accent2 52 5" xfId="5584"/>
    <cellStyle name="20% - Accent2 52 5 2" xfId="16681"/>
    <cellStyle name="20% - Accent2 52 6" xfId="12096"/>
    <cellStyle name="20% - Accent2 53" xfId="1000"/>
    <cellStyle name="20% - Accent2 53 2" xfId="1937"/>
    <cellStyle name="20% - Accent2 53 2 2" xfId="3748"/>
    <cellStyle name="20% - Accent2 53 2 2 2" xfId="8331"/>
    <cellStyle name="20% - Accent2 53 2 2 2 2" xfId="19428"/>
    <cellStyle name="20% - Accent2 53 2 2 3" xfId="14845"/>
    <cellStyle name="20% - Accent2 53 2 3" xfId="6522"/>
    <cellStyle name="20% - Accent2 53 2 3 2" xfId="17619"/>
    <cellStyle name="20% - Accent2 53 2 4" xfId="13035"/>
    <cellStyle name="20% - Accent2 53 3" xfId="4672"/>
    <cellStyle name="20% - Accent2 53 3 2" xfId="9255"/>
    <cellStyle name="20% - Accent2 53 3 2 2" xfId="20352"/>
    <cellStyle name="20% - Accent2 53 3 3" xfId="15769"/>
    <cellStyle name="20% - Accent2 53 4" xfId="2863"/>
    <cellStyle name="20% - Accent2 53 4 2" xfId="7446"/>
    <cellStyle name="20% - Accent2 53 4 2 2" xfId="18543"/>
    <cellStyle name="20% - Accent2 53 4 3" xfId="13960"/>
    <cellStyle name="20% - Accent2 53 5" xfId="5597"/>
    <cellStyle name="20% - Accent2 53 5 2" xfId="16694"/>
    <cellStyle name="20% - Accent2 53 6" xfId="12109"/>
    <cellStyle name="20% - Accent2 54" xfId="1013"/>
    <cellStyle name="20% - Accent2 54 2" xfId="1950"/>
    <cellStyle name="20% - Accent2 54 2 2" xfId="3761"/>
    <cellStyle name="20% - Accent2 54 2 2 2" xfId="8344"/>
    <cellStyle name="20% - Accent2 54 2 2 2 2" xfId="19441"/>
    <cellStyle name="20% - Accent2 54 2 2 3" xfId="14858"/>
    <cellStyle name="20% - Accent2 54 2 3" xfId="6535"/>
    <cellStyle name="20% - Accent2 54 2 3 2" xfId="17632"/>
    <cellStyle name="20% - Accent2 54 2 4" xfId="13048"/>
    <cellStyle name="20% - Accent2 54 3" xfId="4685"/>
    <cellStyle name="20% - Accent2 54 3 2" xfId="9268"/>
    <cellStyle name="20% - Accent2 54 3 2 2" xfId="20365"/>
    <cellStyle name="20% - Accent2 54 3 3" xfId="15782"/>
    <cellStyle name="20% - Accent2 54 4" xfId="2876"/>
    <cellStyle name="20% - Accent2 54 4 2" xfId="7459"/>
    <cellStyle name="20% - Accent2 54 4 2 2" xfId="18556"/>
    <cellStyle name="20% - Accent2 54 4 3" xfId="13973"/>
    <cellStyle name="20% - Accent2 54 5" xfId="5610"/>
    <cellStyle name="20% - Accent2 54 5 2" xfId="16707"/>
    <cellStyle name="20% - Accent2 54 6" xfId="12122"/>
    <cellStyle name="20% - Accent2 55" xfId="1026"/>
    <cellStyle name="20% - Accent2 55 2" xfId="1963"/>
    <cellStyle name="20% - Accent2 55 2 2" xfId="3774"/>
    <cellStyle name="20% - Accent2 55 2 2 2" xfId="8357"/>
    <cellStyle name="20% - Accent2 55 2 2 2 2" xfId="19454"/>
    <cellStyle name="20% - Accent2 55 2 2 3" xfId="14871"/>
    <cellStyle name="20% - Accent2 55 2 3" xfId="6548"/>
    <cellStyle name="20% - Accent2 55 2 3 2" xfId="17645"/>
    <cellStyle name="20% - Accent2 55 2 4" xfId="13061"/>
    <cellStyle name="20% - Accent2 55 3" xfId="4698"/>
    <cellStyle name="20% - Accent2 55 3 2" xfId="9281"/>
    <cellStyle name="20% - Accent2 55 3 2 2" xfId="20378"/>
    <cellStyle name="20% - Accent2 55 3 3" xfId="15795"/>
    <cellStyle name="20% - Accent2 55 4" xfId="2889"/>
    <cellStyle name="20% - Accent2 55 4 2" xfId="7472"/>
    <cellStyle name="20% - Accent2 55 4 2 2" xfId="18569"/>
    <cellStyle name="20% - Accent2 55 4 3" xfId="13986"/>
    <cellStyle name="20% - Accent2 55 5" xfId="5623"/>
    <cellStyle name="20% - Accent2 55 5 2" xfId="16720"/>
    <cellStyle name="20% - Accent2 55 6" xfId="12135"/>
    <cellStyle name="20% - Accent2 56" xfId="1039"/>
    <cellStyle name="20% - Accent2 56 2" xfId="1976"/>
    <cellStyle name="20% - Accent2 56 2 2" xfId="3787"/>
    <cellStyle name="20% - Accent2 56 2 2 2" xfId="8370"/>
    <cellStyle name="20% - Accent2 56 2 2 2 2" xfId="19467"/>
    <cellStyle name="20% - Accent2 56 2 2 3" xfId="14884"/>
    <cellStyle name="20% - Accent2 56 2 3" xfId="6561"/>
    <cellStyle name="20% - Accent2 56 2 3 2" xfId="17658"/>
    <cellStyle name="20% - Accent2 56 2 4" xfId="13074"/>
    <cellStyle name="20% - Accent2 56 3" xfId="4711"/>
    <cellStyle name="20% - Accent2 56 3 2" xfId="9294"/>
    <cellStyle name="20% - Accent2 56 3 2 2" xfId="20391"/>
    <cellStyle name="20% - Accent2 56 3 3" xfId="15808"/>
    <cellStyle name="20% - Accent2 56 4" xfId="2902"/>
    <cellStyle name="20% - Accent2 56 4 2" xfId="7485"/>
    <cellStyle name="20% - Accent2 56 4 2 2" xfId="18582"/>
    <cellStyle name="20% - Accent2 56 4 3" xfId="13999"/>
    <cellStyle name="20% - Accent2 56 5" xfId="5636"/>
    <cellStyle name="20% - Accent2 56 5 2" xfId="16733"/>
    <cellStyle name="20% - Accent2 56 6" xfId="12148"/>
    <cellStyle name="20% - Accent2 57" xfId="1052"/>
    <cellStyle name="20% - Accent2 57 2" xfId="1989"/>
    <cellStyle name="20% - Accent2 57 2 2" xfId="3800"/>
    <cellStyle name="20% - Accent2 57 2 2 2" xfId="8383"/>
    <cellStyle name="20% - Accent2 57 2 2 2 2" xfId="19480"/>
    <cellStyle name="20% - Accent2 57 2 2 3" xfId="14897"/>
    <cellStyle name="20% - Accent2 57 2 3" xfId="6574"/>
    <cellStyle name="20% - Accent2 57 2 3 2" xfId="17671"/>
    <cellStyle name="20% - Accent2 57 2 4" xfId="13087"/>
    <cellStyle name="20% - Accent2 57 3" xfId="4724"/>
    <cellStyle name="20% - Accent2 57 3 2" xfId="9307"/>
    <cellStyle name="20% - Accent2 57 3 2 2" xfId="20404"/>
    <cellStyle name="20% - Accent2 57 3 3" xfId="15821"/>
    <cellStyle name="20% - Accent2 57 4" xfId="2915"/>
    <cellStyle name="20% - Accent2 57 4 2" xfId="7498"/>
    <cellStyle name="20% - Accent2 57 4 2 2" xfId="18595"/>
    <cellStyle name="20% - Accent2 57 4 3" xfId="14012"/>
    <cellStyle name="20% - Accent2 57 5" xfId="5649"/>
    <cellStyle name="20% - Accent2 57 5 2" xfId="16746"/>
    <cellStyle name="20% - Accent2 57 6" xfId="12161"/>
    <cellStyle name="20% - Accent2 58" xfId="1065"/>
    <cellStyle name="20% - Accent2 58 2" xfId="2002"/>
    <cellStyle name="20% - Accent2 58 2 2" xfId="3813"/>
    <cellStyle name="20% - Accent2 58 2 2 2" xfId="8396"/>
    <cellStyle name="20% - Accent2 58 2 2 2 2" xfId="19493"/>
    <cellStyle name="20% - Accent2 58 2 2 3" xfId="14910"/>
    <cellStyle name="20% - Accent2 58 2 3" xfId="6587"/>
    <cellStyle name="20% - Accent2 58 2 3 2" xfId="17684"/>
    <cellStyle name="20% - Accent2 58 2 4" xfId="13100"/>
    <cellStyle name="20% - Accent2 58 3" xfId="4737"/>
    <cellStyle name="20% - Accent2 58 3 2" xfId="9320"/>
    <cellStyle name="20% - Accent2 58 3 2 2" xfId="20417"/>
    <cellStyle name="20% - Accent2 58 3 3" xfId="15834"/>
    <cellStyle name="20% - Accent2 58 4" xfId="2928"/>
    <cellStyle name="20% - Accent2 58 4 2" xfId="7511"/>
    <cellStyle name="20% - Accent2 58 4 2 2" xfId="18608"/>
    <cellStyle name="20% - Accent2 58 4 3" xfId="14025"/>
    <cellStyle name="20% - Accent2 58 5" xfId="5662"/>
    <cellStyle name="20% - Accent2 58 5 2" xfId="16759"/>
    <cellStyle name="20% - Accent2 58 6" xfId="12174"/>
    <cellStyle name="20% - Accent2 59" xfId="1078"/>
    <cellStyle name="20% - Accent2 59 2" xfId="2015"/>
    <cellStyle name="20% - Accent2 59 2 2" xfId="3826"/>
    <cellStyle name="20% - Accent2 59 2 2 2" xfId="8409"/>
    <cellStyle name="20% - Accent2 59 2 2 2 2" xfId="19506"/>
    <cellStyle name="20% - Accent2 59 2 2 3" xfId="14923"/>
    <cellStyle name="20% - Accent2 59 2 3" xfId="6600"/>
    <cellStyle name="20% - Accent2 59 2 3 2" xfId="17697"/>
    <cellStyle name="20% - Accent2 59 2 4" xfId="13113"/>
    <cellStyle name="20% - Accent2 59 3" xfId="4750"/>
    <cellStyle name="20% - Accent2 59 3 2" xfId="9333"/>
    <cellStyle name="20% - Accent2 59 3 2 2" xfId="20430"/>
    <cellStyle name="20% - Accent2 59 3 3" xfId="15847"/>
    <cellStyle name="20% - Accent2 59 4" xfId="2941"/>
    <cellStyle name="20% - Accent2 59 4 2" xfId="7524"/>
    <cellStyle name="20% - Accent2 59 4 2 2" xfId="18621"/>
    <cellStyle name="20% - Accent2 59 4 3" xfId="14038"/>
    <cellStyle name="20% - Accent2 59 5" xfId="5675"/>
    <cellStyle name="20% - Accent2 59 5 2" xfId="16772"/>
    <cellStyle name="20% - Accent2 59 6" xfId="12187"/>
    <cellStyle name="20% - Accent2 6" xfId="154"/>
    <cellStyle name="20% - Accent2 6 2" xfId="1319"/>
    <cellStyle name="20% - Accent2 6 2 2" xfId="3137"/>
    <cellStyle name="20% - Accent2 6 2 2 2" xfId="7720"/>
    <cellStyle name="20% - Accent2 6 2 2 2 2" xfId="18817"/>
    <cellStyle name="20% - Accent2 6 2 2 3" xfId="14234"/>
    <cellStyle name="20% - Accent2 6 2 3" xfId="5911"/>
    <cellStyle name="20% - Accent2 6 2 3 2" xfId="17008"/>
    <cellStyle name="20% - Accent2 6 2 4" xfId="12424"/>
    <cellStyle name="20% - Accent2 6 3" xfId="4061"/>
    <cellStyle name="20% - Accent2 6 3 2" xfId="8644"/>
    <cellStyle name="20% - Accent2 6 3 2 2" xfId="19741"/>
    <cellStyle name="20% - Accent2 6 3 3" xfId="15158"/>
    <cellStyle name="20% - Accent2 6 4" xfId="2252"/>
    <cellStyle name="20% - Accent2 6 4 2" xfId="6835"/>
    <cellStyle name="20% - Accent2 6 4 2 2" xfId="17932"/>
    <cellStyle name="20% - Accent2 6 4 3" xfId="13349"/>
    <cellStyle name="20% - Accent2 6 5" xfId="4986"/>
    <cellStyle name="20% - Accent2 6 5 2" xfId="16083"/>
    <cellStyle name="20% - Accent2 6 6" xfId="395"/>
    <cellStyle name="20% - Accent2 6 6 2" xfId="11511"/>
    <cellStyle name="20% - Accent2 6 7" xfId="11275"/>
    <cellStyle name="20% - Accent2 60" xfId="1091"/>
    <cellStyle name="20% - Accent2 60 2" xfId="2028"/>
    <cellStyle name="20% - Accent2 60 2 2" xfId="3839"/>
    <cellStyle name="20% - Accent2 60 2 2 2" xfId="8422"/>
    <cellStyle name="20% - Accent2 60 2 2 2 2" xfId="19519"/>
    <cellStyle name="20% - Accent2 60 2 2 3" xfId="14936"/>
    <cellStyle name="20% - Accent2 60 2 3" xfId="6613"/>
    <cellStyle name="20% - Accent2 60 2 3 2" xfId="17710"/>
    <cellStyle name="20% - Accent2 60 2 4" xfId="13126"/>
    <cellStyle name="20% - Accent2 60 3" xfId="4763"/>
    <cellStyle name="20% - Accent2 60 3 2" xfId="9346"/>
    <cellStyle name="20% - Accent2 60 3 2 2" xfId="20443"/>
    <cellStyle name="20% - Accent2 60 3 3" xfId="15860"/>
    <cellStyle name="20% - Accent2 60 4" xfId="2954"/>
    <cellStyle name="20% - Accent2 60 4 2" xfId="7537"/>
    <cellStyle name="20% - Accent2 60 4 2 2" xfId="18634"/>
    <cellStyle name="20% - Accent2 60 4 3" xfId="14051"/>
    <cellStyle name="20% - Accent2 60 5" xfId="5688"/>
    <cellStyle name="20% - Accent2 60 5 2" xfId="16785"/>
    <cellStyle name="20% - Accent2 60 6" xfId="12200"/>
    <cellStyle name="20% - Accent2 61" xfId="1104"/>
    <cellStyle name="20% - Accent2 61 2" xfId="2041"/>
    <cellStyle name="20% - Accent2 61 2 2" xfId="3852"/>
    <cellStyle name="20% - Accent2 61 2 2 2" xfId="8435"/>
    <cellStyle name="20% - Accent2 61 2 2 2 2" xfId="19532"/>
    <cellStyle name="20% - Accent2 61 2 2 3" xfId="14949"/>
    <cellStyle name="20% - Accent2 61 2 3" xfId="6626"/>
    <cellStyle name="20% - Accent2 61 2 3 2" xfId="17723"/>
    <cellStyle name="20% - Accent2 61 2 4" xfId="13139"/>
    <cellStyle name="20% - Accent2 61 3" xfId="4776"/>
    <cellStyle name="20% - Accent2 61 3 2" xfId="9359"/>
    <cellStyle name="20% - Accent2 61 3 2 2" xfId="20456"/>
    <cellStyle name="20% - Accent2 61 3 3" xfId="15873"/>
    <cellStyle name="20% - Accent2 61 4" xfId="2967"/>
    <cellStyle name="20% - Accent2 61 4 2" xfId="7550"/>
    <cellStyle name="20% - Accent2 61 4 2 2" xfId="18647"/>
    <cellStyle name="20% - Accent2 61 4 3" xfId="14064"/>
    <cellStyle name="20% - Accent2 61 5" xfId="5701"/>
    <cellStyle name="20% - Accent2 61 5 2" xfId="16798"/>
    <cellStyle name="20% - Accent2 61 6" xfId="12213"/>
    <cellStyle name="20% - Accent2 62" xfId="1117"/>
    <cellStyle name="20% - Accent2 62 2" xfId="2054"/>
    <cellStyle name="20% - Accent2 62 2 2" xfId="3865"/>
    <cellStyle name="20% - Accent2 62 2 2 2" xfId="8448"/>
    <cellStyle name="20% - Accent2 62 2 2 2 2" xfId="19545"/>
    <cellStyle name="20% - Accent2 62 2 2 3" xfId="14962"/>
    <cellStyle name="20% - Accent2 62 2 3" xfId="6639"/>
    <cellStyle name="20% - Accent2 62 2 3 2" xfId="17736"/>
    <cellStyle name="20% - Accent2 62 2 4" xfId="13152"/>
    <cellStyle name="20% - Accent2 62 3" xfId="4789"/>
    <cellStyle name="20% - Accent2 62 3 2" xfId="9372"/>
    <cellStyle name="20% - Accent2 62 3 2 2" xfId="20469"/>
    <cellStyle name="20% - Accent2 62 3 3" xfId="15886"/>
    <cellStyle name="20% - Accent2 62 4" xfId="2980"/>
    <cellStyle name="20% - Accent2 62 4 2" xfId="7563"/>
    <cellStyle name="20% - Accent2 62 4 2 2" xfId="18660"/>
    <cellStyle name="20% - Accent2 62 4 3" xfId="14077"/>
    <cellStyle name="20% - Accent2 62 5" xfId="5714"/>
    <cellStyle name="20% - Accent2 62 5 2" xfId="16811"/>
    <cellStyle name="20% - Accent2 62 6" xfId="12226"/>
    <cellStyle name="20% - Accent2 63" xfId="1130"/>
    <cellStyle name="20% - Accent2 63 2" xfId="2067"/>
    <cellStyle name="20% - Accent2 63 2 2" xfId="3878"/>
    <cellStyle name="20% - Accent2 63 2 2 2" xfId="8461"/>
    <cellStyle name="20% - Accent2 63 2 2 2 2" xfId="19558"/>
    <cellStyle name="20% - Accent2 63 2 2 3" xfId="14975"/>
    <cellStyle name="20% - Accent2 63 2 3" xfId="6652"/>
    <cellStyle name="20% - Accent2 63 2 3 2" xfId="17749"/>
    <cellStyle name="20% - Accent2 63 2 4" xfId="13165"/>
    <cellStyle name="20% - Accent2 63 3" xfId="4802"/>
    <cellStyle name="20% - Accent2 63 3 2" xfId="9385"/>
    <cellStyle name="20% - Accent2 63 3 2 2" xfId="20482"/>
    <cellStyle name="20% - Accent2 63 3 3" xfId="15899"/>
    <cellStyle name="20% - Accent2 63 4" xfId="2993"/>
    <cellStyle name="20% - Accent2 63 4 2" xfId="7576"/>
    <cellStyle name="20% - Accent2 63 4 2 2" xfId="18673"/>
    <cellStyle name="20% - Accent2 63 4 3" xfId="14090"/>
    <cellStyle name="20% - Accent2 63 5" xfId="5727"/>
    <cellStyle name="20% - Accent2 63 5 2" xfId="16824"/>
    <cellStyle name="20% - Accent2 63 6" xfId="12239"/>
    <cellStyle name="20% - Accent2 64" xfId="1145"/>
    <cellStyle name="20% - Accent2 64 2" xfId="2082"/>
    <cellStyle name="20% - Accent2 64 2 2" xfId="3891"/>
    <cellStyle name="20% - Accent2 64 2 2 2" xfId="8474"/>
    <cellStyle name="20% - Accent2 64 2 2 2 2" xfId="19571"/>
    <cellStyle name="20% - Accent2 64 2 2 3" xfId="14988"/>
    <cellStyle name="20% - Accent2 64 2 3" xfId="6665"/>
    <cellStyle name="20% - Accent2 64 2 3 2" xfId="17762"/>
    <cellStyle name="20% - Accent2 64 2 4" xfId="13179"/>
    <cellStyle name="20% - Accent2 64 3" xfId="4815"/>
    <cellStyle name="20% - Accent2 64 3 2" xfId="9398"/>
    <cellStyle name="20% - Accent2 64 3 2 2" xfId="20495"/>
    <cellStyle name="20% - Accent2 64 3 3" xfId="15912"/>
    <cellStyle name="20% - Accent2 64 4" xfId="3006"/>
    <cellStyle name="20% - Accent2 64 4 2" xfId="7589"/>
    <cellStyle name="20% - Accent2 64 4 2 2" xfId="18686"/>
    <cellStyle name="20% - Accent2 64 4 3" xfId="14103"/>
    <cellStyle name="20% - Accent2 64 5" xfId="5741"/>
    <cellStyle name="20% - Accent2 64 5 2" xfId="16838"/>
    <cellStyle name="20% - Accent2 64 6" xfId="12253"/>
    <cellStyle name="20% - Accent2 65" xfId="1158"/>
    <cellStyle name="20% - Accent2 65 2" xfId="2095"/>
    <cellStyle name="20% - Accent2 65 2 2" xfId="3904"/>
    <cellStyle name="20% - Accent2 65 2 2 2" xfId="8487"/>
    <cellStyle name="20% - Accent2 65 2 2 2 2" xfId="19584"/>
    <cellStyle name="20% - Accent2 65 2 2 3" xfId="15001"/>
    <cellStyle name="20% - Accent2 65 2 3" xfId="6678"/>
    <cellStyle name="20% - Accent2 65 2 3 2" xfId="17775"/>
    <cellStyle name="20% - Accent2 65 2 4" xfId="13192"/>
    <cellStyle name="20% - Accent2 65 3" xfId="4828"/>
    <cellStyle name="20% - Accent2 65 3 2" xfId="9411"/>
    <cellStyle name="20% - Accent2 65 3 2 2" xfId="20508"/>
    <cellStyle name="20% - Accent2 65 3 3" xfId="15925"/>
    <cellStyle name="20% - Accent2 65 4" xfId="3019"/>
    <cellStyle name="20% - Accent2 65 4 2" xfId="7602"/>
    <cellStyle name="20% - Accent2 65 4 2 2" xfId="18699"/>
    <cellStyle name="20% - Accent2 65 4 3" xfId="14116"/>
    <cellStyle name="20% - Accent2 65 5" xfId="5754"/>
    <cellStyle name="20% - Accent2 65 5 2" xfId="16851"/>
    <cellStyle name="20% - Accent2 65 6" xfId="12266"/>
    <cellStyle name="20% - Accent2 66" xfId="1171"/>
    <cellStyle name="20% - Accent2 66 2" xfId="2108"/>
    <cellStyle name="20% - Accent2 66 2 2" xfId="3917"/>
    <cellStyle name="20% - Accent2 66 2 2 2" xfId="8500"/>
    <cellStyle name="20% - Accent2 66 2 2 2 2" xfId="19597"/>
    <cellStyle name="20% - Accent2 66 2 2 3" xfId="15014"/>
    <cellStyle name="20% - Accent2 66 2 3" xfId="6691"/>
    <cellStyle name="20% - Accent2 66 2 3 2" xfId="17788"/>
    <cellStyle name="20% - Accent2 66 2 4" xfId="13205"/>
    <cellStyle name="20% - Accent2 66 3" xfId="4841"/>
    <cellStyle name="20% - Accent2 66 3 2" xfId="9424"/>
    <cellStyle name="20% - Accent2 66 3 2 2" xfId="20521"/>
    <cellStyle name="20% - Accent2 66 3 3" xfId="15938"/>
    <cellStyle name="20% - Accent2 66 4" xfId="3032"/>
    <cellStyle name="20% - Accent2 66 4 2" xfId="7615"/>
    <cellStyle name="20% - Accent2 66 4 2 2" xfId="18712"/>
    <cellStyle name="20% - Accent2 66 4 3" xfId="14129"/>
    <cellStyle name="20% - Accent2 66 5" xfId="5767"/>
    <cellStyle name="20% - Accent2 66 5 2" xfId="16864"/>
    <cellStyle name="20% - Accent2 66 6" xfId="12279"/>
    <cellStyle name="20% - Accent2 67" xfId="1184"/>
    <cellStyle name="20% - Accent2 67 2" xfId="2121"/>
    <cellStyle name="20% - Accent2 67 2 2" xfId="3930"/>
    <cellStyle name="20% - Accent2 67 2 2 2" xfId="8513"/>
    <cellStyle name="20% - Accent2 67 2 2 2 2" xfId="19610"/>
    <cellStyle name="20% - Accent2 67 2 2 3" xfId="15027"/>
    <cellStyle name="20% - Accent2 67 2 3" xfId="6704"/>
    <cellStyle name="20% - Accent2 67 2 3 2" xfId="17801"/>
    <cellStyle name="20% - Accent2 67 2 4" xfId="13218"/>
    <cellStyle name="20% - Accent2 67 3" xfId="4854"/>
    <cellStyle name="20% - Accent2 67 3 2" xfId="9437"/>
    <cellStyle name="20% - Accent2 67 3 2 2" xfId="20534"/>
    <cellStyle name="20% - Accent2 67 3 3" xfId="15951"/>
    <cellStyle name="20% - Accent2 67 4" xfId="3045"/>
    <cellStyle name="20% - Accent2 67 4 2" xfId="7628"/>
    <cellStyle name="20% - Accent2 67 4 2 2" xfId="18725"/>
    <cellStyle name="20% - Accent2 67 4 3" xfId="14142"/>
    <cellStyle name="20% - Accent2 67 5" xfId="5780"/>
    <cellStyle name="20% - Accent2 67 5 2" xfId="16877"/>
    <cellStyle name="20% - Accent2 67 6" xfId="12292"/>
    <cellStyle name="20% - Accent2 68" xfId="1197"/>
    <cellStyle name="20% - Accent2 68 2" xfId="2134"/>
    <cellStyle name="20% - Accent2 68 2 2" xfId="3943"/>
    <cellStyle name="20% - Accent2 68 2 2 2" xfId="8526"/>
    <cellStyle name="20% - Accent2 68 2 2 2 2" xfId="19623"/>
    <cellStyle name="20% - Accent2 68 2 2 3" xfId="15040"/>
    <cellStyle name="20% - Accent2 68 2 3" xfId="6717"/>
    <cellStyle name="20% - Accent2 68 2 3 2" xfId="17814"/>
    <cellStyle name="20% - Accent2 68 2 4" xfId="13231"/>
    <cellStyle name="20% - Accent2 68 3" xfId="4867"/>
    <cellStyle name="20% - Accent2 68 3 2" xfId="9450"/>
    <cellStyle name="20% - Accent2 68 3 2 2" xfId="20547"/>
    <cellStyle name="20% - Accent2 68 3 3" xfId="15964"/>
    <cellStyle name="20% - Accent2 68 4" xfId="3058"/>
    <cellStyle name="20% - Accent2 68 4 2" xfId="7641"/>
    <cellStyle name="20% - Accent2 68 4 2 2" xfId="18738"/>
    <cellStyle name="20% - Accent2 68 4 3" xfId="14155"/>
    <cellStyle name="20% - Accent2 68 5" xfId="5793"/>
    <cellStyle name="20% - Accent2 68 5 2" xfId="16890"/>
    <cellStyle name="20% - Accent2 68 6" xfId="12305"/>
    <cellStyle name="20% - Accent2 69" xfId="1210"/>
    <cellStyle name="20% - Accent2 69 2" xfId="2147"/>
    <cellStyle name="20% - Accent2 69 2 2" xfId="6730"/>
    <cellStyle name="20% - Accent2 69 2 2 2" xfId="17827"/>
    <cellStyle name="20% - Accent2 69 2 3" xfId="13244"/>
    <cellStyle name="20% - Accent2 69 3" xfId="3956"/>
    <cellStyle name="20% - Accent2 69 3 2" xfId="8539"/>
    <cellStyle name="20% - Accent2 69 3 2 2" xfId="19636"/>
    <cellStyle name="20% - Accent2 69 3 3" xfId="15053"/>
    <cellStyle name="20% - Accent2 69 4" xfId="5806"/>
    <cellStyle name="20% - Accent2 69 4 2" xfId="16903"/>
    <cellStyle name="20% - Accent2 69 5" xfId="12318"/>
    <cellStyle name="20% - Accent2 7" xfId="180"/>
    <cellStyle name="20% - Accent2 7 2" xfId="1332"/>
    <cellStyle name="20% - Accent2 7 2 2" xfId="3150"/>
    <cellStyle name="20% - Accent2 7 2 2 2" xfId="7733"/>
    <cellStyle name="20% - Accent2 7 2 2 2 2" xfId="18830"/>
    <cellStyle name="20% - Accent2 7 2 2 3" xfId="14247"/>
    <cellStyle name="20% - Accent2 7 2 3" xfId="5924"/>
    <cellStyle name="20% - Accent2 7 2 3 2" xfId="17021"/>
    <cellStyle name="20% - Accent2 7 2 4" xfId="12437"/>
    <cellStyle name="20% - Accent2 7 3" xfId="4074"/>
    <cellStyle name="20% - Accent2 7 3 2" xfId="8657"/>
    <cellStyle name="20% - Accent2 7 3 2 2" xfId="19754"/>
    <cellStyle name="20% - Accent2 7 3 3" xfId="15171"/>
    <cellStyle name="20% - Accent2 7 4" xfId="2265"/>
    <cellStyle name="20% - Accent2 7 4 2" xfId="6848"/>
    <cellStyle name="20% - Accent2 7 4 2 2" xfId="17945"/>
    <cellStyle name="20% - Accent2 7 4 3" xfId="13362"/>
    <cellStyle name="20% - Accent2 7 5" xfId="4999"/>
    <cellStyle name="20% - Accent2 7 5 2" xfId="16096"/>
    <cellStyle name="20% - Accent2 7 6" xfId="408"/>
    <cellStyle name="20% - Accent2 7 6 2" xfId="11524"/>
    <cellStyle name="20% - Accent2 7 7" xfId="11301"/>
    <cellStyle name="20% - Accent2 70" xfId="1223"/>
    <cellStyle name="20% - Accent2 70 2" xfId="2160"/>
    <cellStyle name="20% - Accent2 70 2 2" xfId="6743"/>
    <cellStyle name="20% - Accent2 70 2 2 2" xfId="17840"/>
    <cellStyle name="20% - Accent2 70 2 3" xfId="13257"/>
    <cellStyle name="20% - Accent2 70 3" xfId="3969"/>
    <cellStyle name="20% - Accent2 70 3 2" xfId="8552"/>
    <cellStyle name="20% - Accent2 70 3 2 2" xfId="19649"/>
    <cellStyle name="20% - Accent2 70 3 3" xfId="15066"/>
    <cellStyle name="20% - Accent2 70 4" xfId="5819"/>
    <cellStyle name="20% - Accent2 70 4 2" xfId="16916"/>
    <cellStyle name="20% - Accent2 70 5" xfId="12331"/>
    <cellStyle name="20% - Accent2 71" xfId="1236"/>
    <cellStyle name="20% - Accent2 71 2" xfId="2173"/>
    <cellStyle name="20% - Accent2 71 2 2" xfId="6756"/>
    <cellStyle name="20% - Accent2 71 2 2 2" xfId="17853"/>
    <cellStyle name="20% - Accent2 71 2 3" xfId="13270"/>
    <cellStyle name="20% - Accent2 71 3" xfId="3982"/>
    <cellStyle name="20% - Accent2 71 3 2" xfId="8565"/>
    <cellStyle name="20% - Accent2 71 3 2 2" xfId="19662"/>
    <cellStyle name="20% - Accent2 71 3 3" xfId="15079"/>
    <cellStyle name="20% - Accent2 71 4" xfId="5832"/>
    <cellStyle name="20% - Accent2 71 4 2" xfId="16929"/>
    <cellStyle name="20% - Accent2 71 5" xfId="12344"/>
    <cellStyle name="20% - Accent2 72" xfId="1248"/>
    <cellStyle name="20% - Accent2 72 2" xfId="3069"/>
    <cellStyle name="20% - Accent2 72 2 2" xfId="7652"/>
    <cellStyle name="20% - Accent2 72 2 2 2" xfId="18749"/>
    <cellStyle name="20% - Accent2 72 2 3" xfId="14166"/>
    <cellStyle name="20% - Accent2 72 3" xfId="5843"/>
    <cellStyle name="20% - Accent2 72 3 2" xfId="16940"/>
    <cellStyle name="20% - Accent2 72 4" xfId="12356"/>
    <cellStyle name="20% - Accent2 73" xfId="3993"/>
    <cellStyle name="20% - Accent2 73 2" xfId="8576"/>
    <cellStyle name="20% - Accent2 73 2 2" xfId="19673"/>
    <cellStyle name="20% - Accent2 73 3" xfId="15090"/>
    <cellStyle name="20% - Accent2 74" xfId="2184"/>
    <cellStyle name="20% - Accent2 74 2" xfId="6767"/>
    <cellStyle name="20% - Accent2 74 2 2" xfId="17864"/>
    <cellStyle name="20% - Accent2 74 3" xfId="13281"/>
    <cellStyle name="20% - Accent2 75" xfId="4880"/>
    <cellStyle name="20% - Accent2 75 2" xfId="9463"/>
    <cellStyle name="20% - Accent2 75 2 2" xfId="20560"/>
    <cellStyle name="20% - Accent2 75 3" xfId="15977"/>
    <cellStyle name="20% - Accent2 76" xfId="4906"/>
    <cellStyle name="20% - Accent2 76 2" xfId="16003"/>
    <cellStyle name="20% - Accent2 77" xfId="4918"/>
    <cellStyle name="20% - Accent2 77 2" xfId="16015"/>
    <cellStyle name="20% - Accent2 78" xfId="9489"/>
    <cellStyle name="20% - Accent2 78 2" xfId="20586"/>
    <cellStyle name="20% - Accent2 79" xfId="9503"/>
    <cellStyle name="20% - Accent2 79 2" xfId="20599"/>
    <cellStyle name="20% - Accent2 8" xfId="193"/>
    <cellStyle name="20% - Accent2 8 2" xfId="1345"/>
    <cellStyle name="20% - Accent2 8 2 2" xfId="3163"/>
    <cellStyle name="20% - Accent2 8 2 2 2" xfId="7746"/>
    <cellStyle name="20% - Accent2 8 2 2 2 2" xfId="18843"/>
    <cellStyle name="20% - Accent2 8 2 2 3" xfId="14260"/>
    <cellStyle name="20% - Accent2 8 2 3" xfId="5937"/>
    <cellStyle name="20% - Accent2 8 2 3 2" xfId="17034"/>
    <cellStyle name="20% - Accent2 8 2 4" xfId="12450"/>
    <cellStyle name="20% - Accent2 8 3" xfId="4087"/>
    <cellStyle name="20% - Accent2 8 3 2" xfId="8670"/>
    <cellStyle name="20% - Accent2 8 3 2 2" xfId="19767"/>
    <cellStyle name="20% - Accent2 8 3 3" xfId="15184"/>
    <cellStyle name="20% - Accent2 8 4" xfId="2278"/>
    <cellStyle name="20% - Accent2 8 4 2" xfId="6861"/>
    <cellStyle name="20% - Accent2 8 4 2 2" xfId="17958"/>
    <cellStyle name="20% - Accent2 8 4 3" xfId="13375"/>
    <cellStyle name="20% - Accent2 8 5" xfId="5012"/>
    <cellStyle name="20% - Accent2 8 5 2" xfId="16109"/>
    <cellStyle name="20% - Accent2 8 6" xfId="421"/>
    <cellStyle name="20% - Accent2 8 6 2" xfId="11537"/>
    <cellStyle name="20% - Accent2 8 7" xfId="11314"/>
    <cellStyle name="20% - Accent2 80" xfId="9516"/>
    <cellStyle name="20% - Accent2 80 2" xfId="20612"/>
    <cellStyle name="20% - Accent2 81" xfId="9529"/>
    <cellStyle name="20% - Accent2 81 2" xfId="20625"/>
    <cellStyle name="20% - Accent2 82" xfId="9555"/>
    <cellStyle name="20% - Accent2 82 2" xfId="20651"/>
    <cellStyle name="20% - Accent2 83" xfId="9581"/>
    <cellStyle name="20% - Accent2 83 2" xfId="20677"/>
    <cellStyle name="20% - Accent2 84" xfId="9607"/>
    <cellStyle name="20% - Accent2 84 2" xfId="20703"/>
    <cellStyle name="20% - Accent2 85" xfId="9633"/>
    <cellStyle name="20% - Accent2 85 2" xfId="20729"/>
    <cellStyle name="20% - Accent2 86" xfId="9659"/>
    <cellStyle name="20% - Accent2 86 2" xfId="20755"/>
    <cellStyle name="20% - Accent2 87" xfId="9685"/>
    <cellStyle name="20% - Accent2 87 2" xfId="20781"/>
    <cellStyle name="20% - Accent2 88" xfId="9711"/>
    <cellStyle name="20% - Accent2 88 2" xfId="20807"/>
    <cellStyle name="20% - Accent2 89" xfId="9737"/>
    <cellStyle name="20% - Accent2 89 2" xfId="20833"/>
    <cellStyle name="20% - Accent2 9" xfId="206"/>
    <cellStyle name="20% - Accent2 9 2" xfId="1358"/>
    <cellStyle name="20% - Accent2 9 2 2" xfId="3176"/>
    <cellStyle name="20% - Accent2 9 2 2 2" xfId="7759"/>
    <cellStyle name="20% - Accent2 9 2 2 2 2" xfId="18856"/>
    <cellStyle name="20% - Accent2 9 2 2 3" xfId="14273"/>
    <cellStyle name="20% - Accent2 9 2 3" xfId="5950"/>
    <cellStyle name="20% - Accent2 9 2 3 2" xfId="17047"/>
    <cellStyle name="20% - Accent2 9 2 4" xfId="12463"/>
    <cellStyle name="20% - Accent2 9 3" xfId="4100"/>
    <cellStyle name="20% - Accent2 9 3 2" xfId="8683"/>
    <cellStyle name="20% - Accent2 9 3 2 2" xfId="19780"/>
    <cellStyle name="20% - Accent2 9 3 3" xfId="15197"/>
    <cellStyle name="20% - Accent2 9 4" xfId="2291"/>
    <cellStyle name="20% - Accent2 9 4 2" xfId="6874"/>
    <cellStyle name="20% - Accent2 9 4 2 2" xfId="17971"/>
    <cellStyle name="20% - Accent2 9 4 3" xfId="13388"/>
    <cellStyle name="20% - Accent2 9 5" xfId="5025"/>
    <cellStyle name="20% - Accent2 9 5 2" xfId="16122"/>
    <cellStyle name="20% - Accent2 9 6" xfId="434"/>
    <cellStyle name="20% - Accent2 9 6 2" xfId="11550"/>
    <cellStyle name="20% - Accent2 9 7" xfId="11327"/>
    <cellStyle name="20% - Accent2 90" xfId="9763"/>
    <cellStyle name="20% - Accent2 90 2" xfId="20859"/>
    <cellStyle name="20% - Accent2 91" xfId="9789"/>
    <cellStyle name="20% - Accent2 91 2" xfId="20885"/>
    <cellStyle name="20% - Accent2 92" xfId="9815"/>
    <cellStyle name="20% - Accent2 92 2" xfId="20911"/>
    <cellStyle name="20% - Accent2 93" xfId="9841"/>
    <cellStyle name="20% - Accent2 93 2" xfId="20937"/>
    <cellStyle name="20% - Accent2 94" xfId="9867"/>
    <cellStyle name="20% - Accent2 94 2" xfId="20963"/>
    <cellStyle name="20% - Accent2 95" xfId="9893"/>
    <cellStyle name="20% - Accent2 95 2" xfId="20989"/>
    <cellStyle name="20% - Accent2 96" xfId="9906"/>
    <cellStyle name="20% - Accent2 96 2" xfId="21002"/>
    <cellStyle name="20% - Accent2 97" xfId="9932"/>
    <cellStyle name="20% - Accent2 97 2" xfId="21028"/>
    <cellStyle name="20% - Accent2 98" xfId="9945"/>
    <cellStyle name="20% - Accent2 98 2" xfId="21041"/>
    <cellStyle name="20% - Accent2 99" xfId="9958"/>
    <cellStyle name="20% - Accent2 99 2" xfId="21054"/>
    <cellStyle name="20% - Accent3" xfId="80" builtinId="38" customBuiltin="1"/>
    <cellStyle name="20% - Accent3 10" xfId="221"/>
    <cellStyle name="20% - Accent3 10 2" xfId="1373"/>
    <cellStyle name="20% - Accent3 10 2 2" xfId="3191"/>
    <cellStyle name="20% - Accent3 10 2 2 2" xfId="7774"/>
    <cellStyle name="20% - Accent3 10 2 2 2 2" xfId="18871"/>
    <cellStyle name="20% - Accent3 10 2 2 3" xfId="14288"/>
    <cellStyle name="20% - Accent3 10 2 3" xfId="5965"/>
    <cellStyle name="20% - Accent3 10 2 3 2" xfId="17062"/>
    <cellStyle name="20% - Accent3 10 2 4" xfId="12478"/>
    <cellStyle name="20% - Accent3 10 3" xfId="4115"/>
    <cellStyle name="20% - Accent3 10 3 2" xfId="8698"/>
    <cellStyle name="20% - Accent3 10 3 2 2" xfId="19795"/>
    <cellStyle name="20% - Accent3 10 3 3" xfId="15212"/>
    <cellStyle name="20% - Accent3 10 4" xfId="2306"/>
    <cellStyle name="20% - Accent3 10 4 2" xfId="6889"/>
    <cellStyle name="20% - Accent3 10 4 2 2" xfId="17986"/>
    <cellStyle name="20% - Accent3 10 4 3" xfId="13403"/>
    <cellStyle name="20% - Accent3 10 5" xfId="5040"/>
    <cellStyle name="20% - Accent3 10 5 2" xfId="16137"/>
    <cellStyle name="20% - Accent3 10 6" xfId="449"/>
    <cellStyle name="20% - Accent3 10 6 2" xfId="11565"/>
    <cellStyle name="20% - Accent3 10 7" xfId="11342"/>
    <cellStyle name="20% - Accent3 100" xfId="9973"/>
    <cellStyle name="20% - Accent3 100 2" xfId="21069"/>
    <cellStyle name="20% - Accent3 101" xfId="9986"/>
    <cellStyle name="20% - Accent3 101 2" xfId="21082"/>
    <cellStyle name="20% - Accent3 102" xfId="9999"/>
    <cellStyle name="20% - Accent3 102 2" xfId="21095"/>
    <cellStyle name="20% - Accent3 103" xfId="10012"/>
    <cellStyle name="20% - Accent3 103 2" xfId="21108"/>
    <cellStyle name="20% - Accent3 104" xfId="10025"/>
    <cellStyle name="20% - Accent3 104 2" xfId="21121"/>
    <cellStyle name="20% - Accent3 105" xfId="10038"/>
    <cellStyle name="20% - Accent3 105 2" xfId="21134"/>
    <cellStyle name="20% - Accent3 106" xfId="10051"/>
    <cellStyle name="20% - Accent3 106 2" xfId="21147"/>
    <cellStyle name="20% - Accent3 107" xfId="10064"/>
    <cellStyle name="20% - Accent3 107 2" xfId="21160"/>
    <cellStyle name="20% - Accent3 108" xfId="10077"/>
    <cellStyle name="20% - Accent3 108 2" xfId="21173"/>
    <cellStyle name="20% - Accent3 109" xfId="10090"/>
    <cellStyle name="20% - Accent3 109 2" xfId="21186"/>
    <cellStyle name="20% - Accent3 11" xfId="234"/>
    <cellStyle name="20% - Accent3 11 2" xfId="1386"/>
    <cellStyle name="20% - Accent3 11 2 2" xfId="3204"/>
    <cellStyle name="20% - Accent3 11 2 2 2" xfId="7787"/>
    <cellStyle name="20% - Accent3 11 2 2 2 2" xfId="18884"/>
    <cellStyle name="20% - Accent3 11 2 2 3" xfId="14301"/>
    <cellStyle name="20% - Accent3 11 2 3" xfId="5978"/>
    <cellStyle name="20% - Accent3 11 2 3 2" xfId="17075"/>
    <cellStyle name="20% - Accent3 11 2 4" xfId="12491"/>
    <cellStyle name="20% - Accent3 11 3" xfId="4128"/>
    <cellStyle name="20% - Accent3 11 3 2" xfId="8711"/>
    <cellStyle name="20% - Accent3 11 3 2 2" xfId="19808"/>
    <cellStyle name="20% - Accent3 11 3 3" xfId="15225"/>
    <cellStyle name="20% - Accent3 11 4" xfId="2319"/>
    <cellStyle name="20% - Accent3 11 4 2" xfId="6902"/>
    <cellStyle name="20% - Accent3 11 4 2 2" xfId="17999"/>
    <cellStyle name="20% - Accent3 11 4 3" xfId="13416"/>
    <cellStyle name="20% - Accent3 11 5" xfId="5053"/>
    <cellStyle name="20% - Accent3 11 5 2" xfId="16150"/>
    <cellStyle name="20% - Accent3 11 6" xfId="462"/>
    <cellStyle name="20% - Accent3 11 6 2" xfId="11578"/>
    <cellStyle name="20% - Accent3 11 7" xfId="11355"/>
    <cellStyle name="20% - Accent3 110" xfId="10103"/>
    <cellStyle name="20% - Accent3 110 2" xfId="21199"/>
    <cellStyle name="20% - Accent3 111" xfId="10116"/>
    <cellStyle name="20% - Accent3 111 2" xfId="21212"/>
    <cellStyle name="20% - Accent3 112" xfId="10129"/>
    <cellStyle name="20% - Accent3 112 2" xfId="21225"/>
    <cellStyle name="20% - Accent3 113" xfId="10142"/>
    <cellStyle name="20% - Accent3 113 2" xfId="21238"/>
    <cellStyle name="20% - Accent3 114" xfId="10155"/>
    <cellStyle name="20% - Accent3 114 2" xfId="21251"/>
    <cellStyle name="20% - Accent3 115" xfId="10168"/>
    <cellStyle name="20% - Accent3 115 2" xfId="21264"/>
    <cellStyle name="20% - Accent3 116" xfId="10181"/>
    <cellStyle name="20% - Accent3 116 2" xfId="21277"/>
    <cellStyle name="20% - Accent3 117" xfId="10194"/>
    <cellStyle name="20% - Accent3 117 2" xfId="21290"/>
    <cellStyle name="20% - Accent3 118" xfId="10207"/>
    <cellStyle name="20% - Accent3 118 2" xfId="21303"/>
    <cellStyle name="20% - Accent3 119" xfId="10220"/>
    <cellStyle name="20% - Accent3 119 2" xfId="21316"/>
    <cellStyle name="20% - Accent3 12" xfId="247"/>
    <cellStyle name="20% - Accent3 12 2" xfId="1399"/>
    <cellStyle name="20% - Accent3 12 2 2" xfId="3217"/>
    <cellStyle name="20% - Accent3 12 2 2 2" xfId="7800"/>
    <cellStyle name="20% - Accent3 12 2 2 2 2" xfId="18897"/>
    <cellStyle name="20% - Accent3 12 2 2 3" xfId="14314"/>
    <cellStyle name="20% - Accent3 12 2 3" xfId="5991"/>
    <cellStyle name="20% - Accent3 12 2 3 2" xfId="17088"/>
    <cellStyle name="20% - Accent3 12 2 4" xfId="12504"/>
    <cellStyle name="20% - Accent3 12 3" xfId="4141"/>
    <cellStyle name="20% - Accent3 12 3 2" xfId="8724"/>
    <cellStyle name="20% - Accent3 12 3 2 2" xfId="19821"/>
    <cellStyle name="20% - Accent3 12 3 3" xfId="15238"/>
    <cellStyle name="20% - Accent3 12 4" xfId="2332"/>
    <cellStyle name="20% - Accent3 12 4 2" xfId="6915"/>
    <cellStyle name="20% - Accent3 12 4 2 2" xfId="18012"/>
    <cellStyle name="20% - Accent3 12 4 3" xfId="13429"/>
    <cellStyle name="20% - Accent3 12 5" xfId="5066"/>
    <cellStyle name="20% - Accent3 12 5 2" xfId="16163"/>
    <cellStyle name="20% - Accent3 12 6" xfId="475"/>
    <cellStyle name="20% - Accent3 12 6 2" xfId="11591"/>
    <cellStyle name="20% - Accent3 12 7" xfId="11368"/>
    <cellStyle name="20% - Accent3 120" xfId="10233"/>
    <cellStyle name="20% - Accent3 120 2" xfId="21329"/>
    <cellStyle name="20% - Accent3 121" xfId="10246"/>
    <cellStyle name="20% - Accent3 121 2" xfId="21342"/>
    <cellStyle name="20% - Accent3 122" xfId="10272"/>
    <cellStyle name="20% - Accent3 122 2" xfId="21368"/>
    <cellStyle name="20% - Accent3 123" xfId="10298"/>
    <cellStyle name="20% - Accent3 123 2" xfId="21394"/>
    <cellStyle name="20% - Accent3 124" xfId="10311"/>
    <cellStyle name="20% - Accent3 124 2" xfId="21407"/>
    <cellStyle name="20% - Accent3 125" xfId="10324"/>
    <cellStyle name="20% - Accent3 125 2" xfId="21420"/>
    <cellStyle name="20% - Accent3 126" xfId="10350"/>
    <cellStyle name="20% - Accent3 126 2" xfId="21446"/>
    <cellStyle name="20% - Accent3 127" xfId="10376"/>
    <cellStyle name="20% - Accent3 127 2" xfId="21472"/>
    <cellStyle name="20% - Accent3 128" xfId="10402"/>
    <cellStyle name="20% - Accent3 128 2" xfId="21498"/>
    <cellStyle name="20% - Accent3 129" xfId="10428"/>
    <cellStyle name="20% - Accent3 129 2" xfId="21524"/>
    <cellStyle name="20% - Accent3 13" xfId="260"/>
    <cellStyle name="20% - Accent3 13 2" xfId="1412"/>
    <cellStyle name="20% - Accent3 13 2 2" xfId="3230"/>
    <cellStyle name="20% - Accent3 13 2 2 2" xfId="7813"/>
    <cellStyle name="20% - Accent3 13 2 2 2 2" xfId="18910"/>
    <cellStyle name="20% - Accent3 13 2 2 3" xfId="14327"/>
    <cellStyle name="20% - Accent3 13 2 3" xfId="6004"/>
    <cellStyle name="20% - Accent3 13 2 3 2" xfId="17101"/>
    <cellStyle name="20% - Accent3 13 2 4" xfId="12517"/>
    <cellStyle name="20% - Accent3 13 3" xfId="4154"/>
    <cellStyle name="20% - Accent3 13 3 2" xfId="8737"/>
    <cellStyle name="20% - Accent3 13 3 2 2" xfId="19834"/>
    <cellStyle name="20% - Accent3 13 3 3" xfId="15251"/>
    <cellStyle name="20% - Accent3 13 4" xfId="2345"/>
    <cellStyle name="20% - Accent3 13 4 2" xfId="6928"/>
    <cellStyle name="20% - Accent3 13 4 2 2" xfId="18025"/>
    <cellStyle name="20% - Accent3 13 4 3" xfId="13442"/>
    <cellStyle name="20% - Accent3 13 5" xfId="5079"/>
    <cellStyle name="20% - Accent3 13 5 2" xfId="16176"/>
    <cellStyle name="20% - Accent3 13 6" xfId="488"/>
    <cellStyle name="20% - Accent3 13 6 2" xfId="11604"/>
    <cellStyle name="20% - Accent3 13 7" xfId="11381"/>
    <cellStyle name="20% - Accent3 130" xfId="10454"/>
    <cellStyle name="20% - Accent3 130 2" xfId="21550"/>
    <cellStyle name="20% - Accent3 131" xfId="10480"/>
    <cellStyle name="20% - Accent3 131 2" xfId="21576"/>
    <cellStyle name="20% - Accent3 132" xfId="10506"/>
    <cellStyle name="20% - Accent3 132 2" xfId="21602"/>
    <cellStyle name="20% - Accent3 133" xfId="10532"/>
    <cellStyle name="20% - Accent3 133 2" xfId="21628"/>
    <cellStyle name="20% - Accent3 134" xfId="10545"/>
    <cellStyle name="20% - Accent3 134 2" xfId="21641"/>
    <cellStyle name="20% - Accent3 135" xfId="10558"/>
    <cellStyle name="20% - Accent3 135 2" xfId="21654"/>
    <cellStyle name="20% - Accent3 136" xfId="10571"/>
    <cellStyle name="20% - Accent3 136 2" xfId="21667"/>
    <cellStyle name="20% - Accent3 137" xfId="10584"/>
    <cellStyle name="20% - Accent3 137 2" xfId="21680"/>
    <cellStyle name="20% - Accent3 138" xfId="10610"/>
    <cellStyle name="20% - Accent3 138 2" xfId="21706"/>
    <cellStyle name="20% - Accent3 139" xfId="10623"/>
    <cellStyle name="20% - Accent3 139 2" xfId="21719"/>
    <cellStyle name="20% - Accent3 14" xfId="299"/>
    <cellStyle name="20% - Accent3 14 2" xfId="1425"/>
    <cellStyle name="20% - Accent3 14 2 2" xfId="3243"/>
    <cellStyle name="20% - Accent3 14 2 2 2" xfId="7826"/>
    <cellStyle name="20% - Accent3 14 2 2 2 2" xfId="18923"/>
    <cellStyle name="20% - Accent3 14 2 2 3" xfId="14340"/>
    <cellStyle name="20% - Accent3 14 2 3" xfId="6017"/>
    <cellStyle name="20% - Accent3 14 2 3 2" xfId="17114"/>
    <cellStyle name="20% - Accent3 14 2 4" xfId="12530"/>
    <cellStyle name="20% - Accent3 14 3" xfId="4167"/>
    <cellStyle name="20% - Accent3 14 3 2" xfId="8750"/>
    <cellStyle name="20% - Accent3 14 3 2 2" xfId="19847"/>
    <cellStyle name="20% - Accent3 14 3 3" xfId="15264"/>
    <cellStyle name="20% - Accent3 14 4" xfId="2358"/>
    <cellStyle name="20% - Accent3 14 4 2" xfId="6941"/>
    <cellStyle name="20% - Accent3 14 4 2 2" xfId="18038"/>
    <cellStyle name="20% - Accent3 14 4 3" xfId="13455"/>
    <cellStyle name="20% - Accent3 14 5" xfId="5092"/>
    <cellStyle name="20% - Accent3 14 5 2" xfId="16189"/>
    <cellStyle name="20% - Accent3 14 6" xfId="501"/>
    <cellStyle name="20% - Accent3 14 6 2" xfId="11617"/>
    <cellStyle name="20% - Accent3 14 7" xfId="11420"/>
    <cellStyle name="20% - Accent3 140" xfId="10636"/>
    <cellStyle name="20% - Accent3 140 2" xfId="21732"/>
    <cellStyle name="20% - Accent3 141" xfId="10649"/>
    <cellStyle name="20% - Accent3 141 2" xfId="21745"/>
    <cellStyle name="20% - Accent3 142" xfId="10662"/>
    <cellStyle name="20% - Accent3 142 2" xfId="21758"/>
    <cellStyle name="20% - Accent3 143" xfId="10675"/>
    <cellStyle name="20% - Accent3 143 2" xfId="21771"/>
    <cellStyle name="20% - Accent3 144" xfId="10688"/>
    <cellStyle name="20% - Accent3 144 2" xfId="21784"/>
    <cellStyle name="20% - Accent3 145" xfId="10701"/>
    <cellStyle name="20% - Accent3 145 2" xfId="21797"/>
    <cellStyle name="20% - Accent3 146" xfId="10714"/>
    <cellStyle name="20% - Accent3 146 2" xfId="21810"/>
    <cellStyle name="20% - Accent3 147" xfId="10727"/>
    <cellStyle name="20% - Accent3 147 2" xfId="21823"/>
    <cellStyle name="20% - Accent3 148" xfId="10740"/>
    <cellStyle name="20% - Accent3 148 2" xfId="21836"/>
    <cellStyle name="20% - Accent3 149" xfId="10753"/>
    <cellStyle name="20% - Accent3 149 2" xfId="21849"/>
    <cellStyle name="20% - Accent3 15" xfId="326"/>
    <cellStyle name="20% - Accent3 15 2" xfId="1438"/>
    <cellStyle name="20% - Accent3 15 2 2" xfId="3256"/>
    <cellStyle name="20% - Accent3 15 2 2 2" xfId="7839"/>
    <cellStyle name="20% - Accent3 15 2 2 2 2" xfId="18936"/>
    <cellStyle name="20% - Accent3 15 2 2 3" xfId="14353"/>
    <cellStyle name="20% - Accent3 15 2 3" xfId="6030"/>
    <cellStyle name="20% - Accent3 15 2 3 2" xfId="17127"/>
    <cellStyle name="20% - Accent3 15 2 4" xfId="12543"/>
    <cellStyle name="20% - Accent3 15 3" xfId="4180"/>
    <cellStyle name="20% - Accent3 15 3 2" xfId="8763"/>
    <cellStyle name="20% - Accent3 15 3 2 2" xfId="19860"/>
    <cellStyle name="20% - Accent3 15 3 3" xfId="15277"/>
    <cellStyle name="20% - Accent3 15 4" xfId="2371"/>
    <cellStyle name="20% - Accent3 15 4 2" xfId="6954"/>
    <cellStyle name="20% - Accent3 15 4 2 2" xfId="18051"/>
    <cellStyle name="20% - Accent3 15 4 3" xfId="13468"/>
    <cellStyle name="20% - Accent3 15 5" xfId="5105"/>
    <cellStyle name="20% - Accent3 15 5 2" xfId="16202"/>
    <cellStyle name="20% - Accent3 15 6" xfId="11447"/>
    <cellStyle name="20% - Accent3 150" xfId="10766"/>
    <cellStyle name="20% - Accent3 150 2" xfId="21862"/>
    <cellStyle name="20% - Accent3 151" xfId="10792"/>
    <cellStyle name="20% - Accent3 151 2" xfId="21888"/>
    <cellStyle name="20% - Accent3 152" xfId="10805"/>
    <cellStyle name="20% - Accent3 152 2" xfId="21901"/>
    <cellStyle name="20% - Accent3 153" xfId="10818"/>
    <cellStyle name="20% - Accent3 153 2" xfId="21914"/>
    <cellStyle name="20% - Accent3 154" xfId="10831"/>
    <cellStyle name="20% - Accent3 154 2" xfId="21927"/>
    <cellStyle name="20% - Accent3 155" xfId="10844"/>
    <cellStyle name="20% - Accent3 156" xfId="10857"/>
    <cellStyle name="20% - Accent3 157" xfId="10870"/>
    <cellStyle name="20% - Accent3 158" xfId="10883"/>
    <cellStyle name="20% - Accent3 159" xfId="10896"/>
    <cellStyle name="20% - Accent3 16" xfId="514"/>
    <cellStyle name="20% - Accent3 16 2" xfId="1451"/>
    <cellStyle name="20% - Accent3 16 2 2" xfId="3269"/>
    <cellStyle name="20% - Accent3 16 2 2 2" xfId="7852"/>
    <cellStyle name="20% - Accent3 16 2 2 2 2" xfId="18949"/>
    <cellStyle name="20% - Accent3 16 2 2 3" xfId="14366"/>
    <cellStyle name="20% - Accent3 16 2 3" xfId="6043"/>
    <cellStyle name="20% - Accent3 16 2 3 2" xfId="17140"/>
    <cellStyle name="20% - Accent3 16 2 4" xfId="12556"/>
    <cellStyle name="20% - Accent3 16 3" xfId="4193"/>
    <cellStyle name="20% - Accent3 16 3 2" xfId="8776"/>
    <cellStyle name="20% - Accent3 16 3 2 2" xfId="19873"/>
    <cellStyle name="20% - Accent3 16 3 3" xfId="15290"/>
    <cellStyle name="20% - Accent3 16 4" xfId="2384"/>
    <cellStyle name="20% - Accent3 16 4 2" xfId="6967"/>
    <cellStyle name="20% - Accent3 16 4 2 2" xfId="18064"/>
    <cellStyle name="20% - Accent3 16 4 3" xfId="13481"/>
    <cellStyle name="20% - Accent3 16 5" xfId="5118"/>
    <cellStyle name="20% - Accent3 16 5 2" xfId="16215"/>
    <cellStyle name="20% - Accent3 16 6" xfId="11630"/>
    <cellStyle name="20% - Accent3 160" xfId="10909"/>
    <cellStyle name="20% - Accent3 161" xfId="10922"/>
    <cellStyle name="20% - Accent3 162" xfId="10935"/>
    <cellStyle name="20% - Accent3 163" xfId="10948"/>
    <cellStyle name="20% - Accent3 164" xfId="10961"/>
    <cellStyle name="20% - Accent3 165" xfId="10974"/>
    <cellStyle name="20% - Accent3 166" xfId="10987"/>
    <cellStyle name="20% - Accent3 167" xfId="11000"/>
    <cellStyle name="20% - Accent3 168" xfId="11013"/>
    <cellStyle name="20% - Accent3 169" xfId="11026"/>
    <cellStyle name="20% - Accent3 17" xfId="527"/>
    <cellStyle name="20% - Accent3 17 2" xfId="1464"/>
    <cellStyle name="20% - Accent3 17 2 2" xfId="3282"/>
    <cellStyle name="20% - Accent3 17 2 2 2" xfId="7865"/>
    <cellStyle name="20% - Accent3 17 2 2 2 2" xfId="18962"/>
    <cellStyle name="20% - Accent3 17 2 2 3" xfId="14379"/>
    <cellStyle name="20% - Accent3 17 2 3" xfId="6056"/>
    <cellStyle name="20% - Accent3 17 2 3 2" xfId="17153"/>
    <cellStyle name="20% - Accent3 17 2 4" xfId="12569"/>
    <cellStyle name="20% - Accent3 17 3" xfId="4206"/>
    <cellStyle name="20% - Accent3 17 3 2" xfId="8789"/>
    <cellStyle name="20% - Accent3 17 3 2 2" xfId="19886"/>
    <cellStyle name="20% - Accent3 17 3 3" xfId="15303"/>
    <cellStyle name="20% - Accent3 17 4" xfId="2397"/>
    <cellStyle name="20% - Accent3 17 4 2" xfId="6980"/>
    <cellStyle name="20% - Accent3 17 4 2 2" xfId="18077"/>
    <cellStyle name="20% - Accent3 17 4 3" xfId="13494"/>
    <cellStyle name="20% - Accent3 17 5" xfId="5131"/>
    <cellStyle name="20% - Accent3 17 5 2" xfId="16228"/>
    <cellStyle name="20% - Accent3 17 6" xfId="11643"/>
    <cellStyle name="20% - Accent3 170" xfId="11039"/>
    <cellStyle name="20% - Accent3 171" xfId="11052"/>
    <cellStyle name="20% - Accent3 172" xfId="11065"/>
    <cellStyle name="20% - Accent3 173" xfId="11078"/>
    <cellStyle name="20% - Accent3 174" xfId="11091"/>
    <cellStyle name="20% - Accent3 175" xfId="11104"/>
    <cellStyle name="20% - Accent3 176" xfId="11117"/>
    <cellStyle name="20% - Accent3 177" xfId="11130"/>
    <cellStyle name="20% - Accent3 178" xfId="11143"/>
    <cellStyle name="20% - Accent3 179" xfId="11156"/>
    <cellStyle name="20% - Accent3 18" xfId="540"/>
    <cellStyle name="20% - Accent3 18 2" xfId="1477"/>
    <cellStyle name="20% - Accent3 18 2 2" xfId="3295"/>
    <cellStyle name="20% - Accent3 18 2 2 2" xfId="7878"/>
    <cellStyle name="20% - Accent3 18 2 2 2 2" xfId="18975"/>
    <cellStyle name="20% - Accent3 18 2 2 3" xfId="14392"/>
    <cellStyle name="20% - Accent3 18 2 3" xfId="6069"/>
    <cellStyle name="20% - Accent3 18 2 3 2" xfId="17166"/>
    <cellStyle name="20% - Accent3 18 2 4" xfId="12582"/>
    <cellStyle name="20% - Accent3 18 3" xfId="4219"/>
    <cellStyle name="20% - Accent3 18 3 2" xfId="8802"/>
    <cellStyle name="20% - Accent3 18 3 2 2" xfId="19899"/>
    <cellStyle name="20% - Accent3 18 3 3" xfId="15316"/>
    <cellStyle name="20% - Accent3 18 4" xfId="2410"/>
    <cellStyle name="20% - Accent3 18 4 2" xfId="6993"/>
    <cellStyle name="20% - Accent3 18 4 2 2" xfId="18090"/>
    <cellStyle name="20% - Accent3 18 4 3" xfId="13507"/>
    <cellStyle name="20% - Accent3 18 5" xfId="5144"/>
    <cellStyle name="20% - Accent3 18 5 2" xfId="16241"/>
    <cellStyle name="20% - Accent3 18 6" xfId="11656"/>
    <cellStyle name="20% - Accent3 180" xfId="11169"/>
    <cellStyle name="20% - Accent3 181" xfId="11210"/>
    <cellStyle name="20% - Accent3 182" xfId="21940"/>
    <cellStyle name="20% - Accent3 183" xfId="21953"/>
    <cellStyle name="20% - Accent3 184" xfId="21967"/>
    <cellStyle name="20% - Accent3 185" xfId="21980"/>
    <cellStyle name="20% - Accent3 186" xfId="21993"/>
    <cellStyle name="20% - Accent3 187" xfId="22006"/>
    <cellStyle name="20% - Accent3 188" xfId="22019"/>
    <cellStyle name="20% - Accent3 189" xfId="22032"/>
    <cellStyle name="20% - Accent3 19" xfId="553"/>
    <cellStyle name="20% - Accent3 19 2" xfId="1490"/>
    <cellStyle name="20% - Accent3 19 2 2" xfId="3308"/>
    <cellStyle name="20% - Accent3 19 2 2 2" xfId="7891"/>
    <cellStyle name="20% - Accent3 19 2 2 2 2" xfId="18988"/>
    <cellStyle name="20% - Accent3 19 2 2 3" xfId="14405"/>
    <cellStyle name="20% - Accent3 19 2 3" xfId="6082"/>
    <cellStyle name="20% - Accent3 19 2 3 2" xfId="17179"/>
    <cellStyle name="20% - Accent3 19 2 4" xfId="12595"/>
    <cellStyle name="20% - Accent3 19 3" xfId="4232"/>
    <cellStyle name="20% - Accent3 19 3 2" xfId="8815"/>
    <cellStyle name="20% - Accent3 19 3 2 2" xfId="19912"/>
    <cellStyle name="20% - Accent3 19 3 3" xfId="15329"/>
    <cellStyle name="20% - Accent3 19 4" xfId="2423"/>
    <cellStyle name="20% - Accent3 19 4 2" xfId="7006"/>
    <cellStyle name="20% - Accent3 19 4 2 2" xfId="18103"/>
    <cellStyle name="20% - Accent3 19 4 3" xfId="13520"/>
    <cellStyle name="20% - Accent3 19 5" xfId="5157"/>
    <cellStyle name="20% - Accent3 19 5 2" xfId="16254"/>
    <cellStyle name="20% - Accent3 19 6" xfId="11669"/>
    <cellStyle name="20% - Accent3 190" xfId="22045"/>
    <cellStyle name="20% - Accent3 191" xfId="22058"/>
    <cellStyle name="20% - Accent3 192" xfId="22071"/>
    <cellStyle name="20% - Accent3 193" xfId="22084"/>
    <cellStyle name="20% - Accent3 194" xfId="22097"/>
    <cellStyle name="20% - Accent3 195" xfId="22110"/>
    <cellStyle name="20% - Accent3 196" xfId="22123"/>
    <cellStyle name="20% - Accent3 197" xfId="22136"/>
    <cellStyle name="20% - Accent3 198" xfId="22149"/>
    <cellStyle name="20% - Accent3 199" xfId="22162"/>
    <cellStyle name="20% - Accent3 2" xfId="5"/>
    <cellStyle name="20% - Accent3 2 10" xfId="9596"/>
    <cellStyle name="20% - Accent3 2 10 2" xfId="20692"/>
    <cellStyle name="20% - Accent3 2 11" xfId="9622"/>
    <cellStyle name="20% - Accent3 2 11 2" xfId="20718"/>
    <cellStyle name="20% - Accent3 2 12" xfId="9648"/>
    <cellStyle name="20% - Accent3 2 12 2" xfId="20744"/>
    <cellStyle name="20% - Accent3 2 13" xfId="9674"/>
    <cellStyle name="20% - Accent3 2 13 2" xfId="20770"/>
    <cellStyle name="20% - Accent3 2 14" xfId="9700"/>
    <cellStyle name="20% - Accent3 2 14 2" xfId="20796"/>
    <cellStyle name="20% - Accent3 2 15" xfId="9726"/>
    <cellStyle name="20% - Accent3 2 15 2" xfId="20822"/>
    <cellStyle name="20% - Accent3 2 16" xfId="9752"/>
    <cellStyle name="20% - Accent3 2 16 2" xfId="20848"/>
    <cellStyle name="20% - Accent3 2 17" xfId="9778"/>
    <cellStyle name="20% - Accent3 2 17 2" xfId="20874"/>
    <cellStyle name="20% - Accent3 2 18" xfId="9804"/>
    <cellStyle name="20% - Accent3 2 18 2" xfId="20900"/>
    <cellStyle name="20% - Accent3 2 19" xfId="9830"/>
    <cellStyle name="20% - Accent3 2 19 2" xfId="20926"/>
    <cellStyle name="20% - Accent3 2 2" xfId="99"/>
    <cellStyle name="20% - Accent3 2 2 2" xfId="3087"/>
    <cellStyle name="20% - Accent3 2 2 2 2" xfId="7670"/>
    <cellStyle name="20% - Accent3 2 2 2 2 2" xfId="18767"/>
    <cellStyle name="20% - Accent3 2 2 2 3" xfId="14184"/>
    <cellStyle name="20% - Accent3 2 2 3" xfId="5861"/>
    <cellStyle name="20% - Accent3 2 2 3 2" xfId="16958"/>
    <cellStyle name="20% - Accent3 2 2 4" xfId="1267"/>
    <cellStyle name="20% - Accent3 2 2 4 2" xfId="12374"/>
    <cellStyle name="20% - Accent3 2 2 5" xfId="11221"/>
    <cellStyle name="20% - Accent3 2 20" xfId="9856"/>
    <cellStyle name="20% - Accent3 2 20 2" xfId="20952"/>
    <cellStyle name="20% - Accent3 2 21" xfId="9882"/>
    <cellStyle name="20% - Accent3 2 21 2" xfId="20978"/>
    <cellStyle name="20% - Accent3 2 22" xfId="9921"/>
    <cellStyle name="20% - Accent3 2 22 2" xfId="21017"/>
    <cellStyle name="20% - Accent3 2 23" xfId="10259"/>
    <cellStyle name="20% - Accent3 2 23 2" xfId="21355"/>
    <cellStyle name="20% - Accent3 2 24" xfId="10285"/>
    <cellStyle name="20% - Accent3 2 24 2" xfId="21381"/>
    <cellStyle name="20% - Accent3 2 25" xfId="10337"/>
    <cellStyle name="20% - Accent3 2 25 2" xfId="21433"/>
    <cellStyle name="20% - Accent3 2 26" xfId="10363"/>
    <cellStyle name="20% - Accent3 2 26 2" xfId="21459"/>
    <cellStyle name="20% - Accent3 2 27" xfId="10389"/>
    <cellStyle name="20% - Accent3 2 27 2" xfId="21485"/>
    <cellStyle name="20% - Accent3 2 28" xfId="10415"/>
    <cellStyle name="20% - Accent3 2 28 2" xfId="21511"/>
    <cellStyle name="20% - Accent3 2 29" xfId="10441"/>
    <cellStyle name="20% - Accent3 2 29 2" xfId="21537"/>
    <cellStyle name="20% - Accent3 2 3" xfId="142"/>
    <cellStyle name="20% - Accent3 2 3 2" xfId="8594"/>
    <cellStyle name="20% - Accent3 2 3 2 2" xfId="19691"/>
    <cellStyle name="20% - Accent3 2 3 3" xfId="4011"/>
    <cellStyle name="20% - Accent3 2 3 3 2" xfId="15108"/>
    <cellStyle name="20% - Accent3 2 3 4" xfId="11264"/>
    <cellStyle name="20% - Accent3 2 30" xfId="10467"/>
    <cellStyle name="20% - Accent3 2 30 2" xfId="21563"/>
    <cellStyle name="20% - Accent3 2 31" xfId="10493"/>
    <cellStyle name="20% - Accent3 2 31 2" xfId="21589"/>
    <cellStyle name="20% - Accent3 2 32" xfId="10519"/>
    <cellStyle name="20% - Accent3 2 32 2" xfId="21615"/>
    <cellStyle name="20% - Accent3 2 33" xfId="10597"/>
    <cellStyle name="20% - Accent3 2 33 2" xfId="21693"/>
    <cellStyle name="20% - Accent3 2 34" xfId="10779"/>
    <cellStyle name="20% - Accent3 2 34 2" xfId="21875"/>
    <cellStyle name="20% - Accent3 2 35" xfId="11183"/>
    <cellStyle name="20% - Accent3 2 4" xfId="169"/>
    <cellStyle name="20% - Accent3 2 4 2" xfId="6785"/>
    <cellStyle name="20% - Accent3 2 4 2 2" xfId="17882"/>
    <cellStyle name="20% - Accent3 2 4 3" xfId="2202"/>
    <cellStyle name="20% - Accent3 2 4 3 2" xfId="13299"/>
    <cellStyle name="20% - Accent3 2 4 4" xfId="11290"/>
    <cellStyle name="20% - Accent3 2 5" xfId="273"/>
    <cellStyle name="20% - Accent3 2 5 2" xfId="9478"/>
    <cellStyle name="20% - Accent3 2 5 2 2" xfId="20575"/>
    <cellStyle name="20% - Accent3 2 5 3" xfId="4895"/>
    <cellStyle name="20% - Accent3 2 5 3 2" xfId="15992"/>
    <cellStyle name="20% - Accent3 2 5 4" xfId="11394"/>
    <cellStyle name="20% - Accent3 2 6" xfId="312"/>
    <cellStyle name="20% - Accent3 2 6 2" xfId="4936"/>
    <cellStyle name="20% - Accent3 2 6 2 2" xfId="16033"/>
    <cellStyle name="20% - Accent3 2 6 3" xfId="11433"/>
    <cellStyle name="20% - Accent3 2 7" xfId="341"/>
    <cellStyle name="20% - Accent3 2 7 2" xfId="11461"/>
    <cellStyle name="20% - Accent3 2 8" xfId="9544"/>
    <cellStyle name="20% - Accent3 2 8 2" xfId="20640"/>
    <cellStyle name="20% - Accent3 2 9" xfId="9570"/>
    <cellStyle name="20% - Accent3 2 9 2" xfId="20666"/>
    <cellStyle name="20% - Accent3 20" xfId="567"/>
    <cellStyle name="20% - Accent3 20 2" xfId="1504"/>
    <cellStyle name="20% - Accent3 20 2 2" xfId="3321"/>
    <cellStyle name="20% - Accent3 20 2 2 2" xfId="7904"/>
    <cellStyle name="20% - Accent3 20 2 2 2 2" xfId="19001"/>
    <cellStyle name="20% - Accent3 20 2 2 3" xfId="14418"/>
    <cellStyle name="20% - Accent3 20 2 3" xfId="6095"/>
    <cellStyle name="20% - Accent3 20 2 3 2" xfId="17192"/>
    <cellStyle name="20% - Accent3 20 2 4" xfId="12608"/>
    <cellStyle name="20% - Accent3 20 3" xfId="4245"/>
    <cellStyle name="20% - Accent3 20 3 2" xfId="8828"/>
    <cellStyle name="20% - Accent3 20 3 2 2" xfId="19925"/>
    <cellStyle name="20% - Accent3 20 3 3" xfId="15342"/>
    <cellStyle name="20% - Accent3 20 4" xfId="2436"/>
    <cellStyle name="20% - Accent3 20 4 2" xfId="7019"/>
    <cellStyle name="20% - Accent3 20 4 2 2" xfId="18116"/>
    <cellStyle name="20% - Accent3 20 4 3" xfId="13533"/>
    <cellStyle name="20% - Accent3 20 5" xfId="5170"/>
    <cellStyle name="20% - Accent3 20 5 2" xfId="16267"/>
    <cellStyle name="20% - Accent3 20 6" xfId="11682"/>
    <cellStyle name="20% - Accent3 200" xfId="22175"/>
    <cellStyle name="20% - Accent3 201" xfId="22188"/>
    <cellStyle name="20% - Accent3 202" xfId="22201"/>
    <cellStyle name="20% - Accent3 203" xfId="22214"/>
    <cellStyle name="20% - Accent3 204" xfId="22227"/>
    <cellStyle name="20% - Accent3 205" xfId="22240"/>
    <cellStyle name="20% - Accent3 206" xfId="22253"/>
    <cellStyle name="20% - Accent3 207" xfId="22266"/>
    <cellStyle name="20% - Accent3 208" xfId="22279"/>
    <cellStyle name="20% - Accent3 209" xfId="22292"/>
    <cellStyle name="20% - Accent3 21" xfId="580"/>
    <cellStyle name="20% - Accent3 21 2" xfId="1517"/>
    <cellStyle name="20% - Accent3 21 2 2" xfId="3334"/>
    <cellStyle name="20% - Accent3 21 2 2 2" xfId="7917"/>
    <cellStyle name="20% - Accent3 21 2 2 2 2" xfId="19014"/>
    <cellStyle name="20% - Accent3 21 2 2 3" xfId="14431"/>
    <cellStyle name="20% - Accent3 21 2 3" xfId="6108"/>
    <cellStyle name="20% - Accent3 21 2 3 2" xfId="17205"/>
    <cellStyle name="20% - Accent3 21 2 4" xfId="12621"/>
    <cellStyle name="20% - Accent3 21 3" xfId="4258"/>
    <cellStyle name="20% - Accent3 21 3 2" xfId="8841"/>
    <cellStyle name="20% - Accent3 21 3 2 2" xfId="19938"/>
    <cellStyle name="20% - Accent3 21 3 3" xfId="15355"/>
    <cellStyle name="20% - Accent3 21 4" xfId="2449"/>
    <cellStyle name="20% - Accent3 21 4 2" xfId="7032"/>
    <cellStyle name="20% - Accent3 21 4 2 2" xfId="18129"/>
    <cellStyle name="20% - Accent3 21 4 3" xfId="13546"/>
    <cellStyle name="20% - Accent3 21 5" xfId="5183"/>
    <cellStyle name="20% - Accent3 21 5 2" xfId="16280"/>
    <cellStyle name="20% - Accent3 21 6" xfId="11695"/>
    <cellStyle name="20% - Accent3 210" xfId="22305"/>
    <cellStyle name="20% - Accent3 211" xfId="22318"/>
    <cellStyle name="20% - Accent3 212" xfId="22331"/>
    <cellStyle name="20% - Accent3 213" xfId="22344"/>
    <cellStyle name="20% - Accent3 22" xfId="593"/>
    <cellStyle name="20% - Accent3 22 2" xfId="1530"/>
    <cellStyle name="20% - Accent3 22 2 2" xfId="3347"/>
    <cellStyle name="20% - Accent3 22 2 2 2" xfId="7930"/>
    <cellStyle name="20% - Accent3 22 2 2 2 2" xfId="19027"/>
    <cellStyle name="20% - Accent3 22 2 2 3" xfId="14444"/>
    <cellStyle name="20% - Accent3 22 2 3" xfId="6121"/>
    <cellStyle name="20% - Accent3 22 2 3 2" xfId="17218"/>
    <cellStyle name="20% - Accent3 22 2 4" xfId="12634"/>
    <cellStyle name="20% - Accent3 22 3" xfId="4271"/>
    <cellStyle name="20% - Accent3 22 3 2" xfId="8854"/>
    <cellStyle name="20% - Accent3 22 3 2 2" xfId="19951"/>
    <cellStyle name="20% - Accent3 22 3 3" xfId="15368"/>
    <cellStyle name="20% - Accent3 22 4" xfId="2462"/>
    <cellStyle name="20% - Accent3 22 4 2" xfId="7045"/>
    <cellStyle name="20% - Accent3 22 4 2 2" xfId="18142"/>
    <cellStyle name="20% - Accent3 22 4 3" xfId="13559"/>
    <cellStyle name="20% - Accent3 22 5" xfId="5196"/>
    <cellStyle name="20% - Accent3 22 5 2" xfId="16293"/>
    <cellStyle name="20% - Accent3 22 6" xfId="11708"/>
    <cellStyle name="20% - Accent3 23" xfId="606"/>
    <cellStyle name="20% - Accent3 23 2" xfId="1543"/>
    <cellStyle name="20% - Accent3 23 2 2" xfId="3360"/>
    <cellStyle name="20% - Accent3 23 2 2 2" xfId="7943"/>
    <cellStyle name="20% - Accent3 23 2 2 2 2" xfId="19040"/>
    <cellStyle name="20% - Accent3 23 2 2 3" xfId="14457"/>
    <cellStyle name="20% - Accent3 23 2 3" xfId="6134"/>
    <cellStyle name="20% - Accent3 23 2 3 2" xfId="17231"/>
    <cellStyle name="20% - Accent3 23 2 4" xfId="12647"/>
    <cellStyle name="20% - Accent3 23 3" xfId="4284"/>
    <cellStyle name="20% - Accent3 23 3 2" xfId="8867"/>
    <cellStyle name="20% - Accent3 23 3 2 2" xfId="19964"/>
    <cellStyle name="20% - Accent3 23 3 3" xfId="15381"/>
    <cellStyle name="20% - Accent3 23 4" xfId="2475"/>
    <cellStyle name="20% - Accent3 23 4 2" xfId="7058"/>
    <cellStyle name="20% - Accent3 23 4 2 2" xfId="18155"/>
    <cellStyle name="20% - Accent3 23 4 3" xfId="13572"/>
    <cellStyle name="20% - Accent3 23 5" xfId="5209"/>
    <cellStyle name="20% - Accent3 23 5 2" xfId="16306"/>
    <cellStyle name="20% - Accent3 23 6" xfId="11721"/>
    <cellStyle name="20% - Accent3 24" xfId="619"/>
    <cellStyle name="20% - Accent3 24 2" xfId="1556"/>
    <cellStyle name="20% - Accent3 24 2 2" xfId="3373"/>
    <cellStyle name="20% - Accent3 24 2 2 2" xfId="7956"/>
    <cellStyle name="20% - Accent3 24 2 2 2 2" xfId="19053"/>
    <cellStyle name="20% - Accent3 24 2 2 3" xfId="14470"/>
    <cellStyle name="20% - Accent3 24 2 3" xfId="6147"/>
    <cellStyle name="20% - Accent3 24 2 3 2" xfId="17244"/>
    <cellStyle name="20% - Accent3 24 2 4" xfId="12660"/>
    <cellStyle name="20% - Accent3 24 3" xfId="4297"/>
    <cellStyle name="20% - Accent3 24 3 2" xfId="8880"/>
    <cellStyle name="20% - Accent3 24 3 2 2" xfId="19977"/>
    <cellStyle name="20% - Accent3 24 3 3" xfId="15394"/>
    <cellStyle name="20% - Accent3 24 4" xfId="2488"/>
    <cellStyle name="20% - Accent3 24 4 2" xfId="7071"/>
    <cellStyle name="20% - Accent3 24 4 2 2" xfId="18168"/>
    <cellStyle name="20% - Accent3 24 4 3" xfId="13585"/>
    <cellStyle name="20% - Accent3 24 5" xfId="5222"/>
    <cellStyle name="20% - Accent3 24 5 2" xfId="16319"/>
    <cellStyle name="20% - Accent3 24 6" xfId="11734"/>
    <cellStyle name="20% - Accent3 25" xfId="633"/>
    <cellStyle name="20% - Accent3 25 2" xfId="1570"/>
    <cellStyle name="20% - Accent3 25 2 2" xfId="3386"/>
    <cellStyle name="20% - Accent3 25 2 2 2" xfId="7969"/>
    <cellStyle name="20% - Accent3 25 2 2 2 2" xfId="19066"/>
    <cellStyle name="20% - Accent3 25 2 2 3" xfId="14483"/>
    <cellStyle name="20% - Accent3 25 2 3" xfId="6160"/>
    <cellStyle name="20% - Accent3 25 2 3 2" xfId="17257"/>
    <cellStyle name="20% - Accent3 25 2 4" xfId="12673"/>
    <cellStyle name="20% - Accent3 25 3" xfId="4310"/>
    <cellStyle name="20% - Accent3 25 3 2" xfId="8893"/>
    <cellStyle name="20% - Accent3 25 3 2 2" xfId="19990"/>
    <cellStyle name="20% - Accent3 25 3 3" xfId="15407"/>
    <cellStyle name="20% - Accent3 25 4" xfId="2501"/>
    <cellStyle name="20% - Accent3 25 4 2" xfId="7084"/>
    <cellStyle name="20% - Accent3 25 4 2 2" xfId="18181"/>
    <cellStyle name="20% - Accent3 25 4 3" xfId="13598"/>
    <cellStyle name="20% - Accent3 25 5" xfId="5235"/>
    <cellStyle name="20% - Accent3 25 5 2" xfId="16332"/>
    <cellStyle name="20% - Accent3 25 6" xfId="11747"/>
    <cellStyle name="20% - Accent3 26" xfId="646"/>
    <cellStyle name="20% - Accent3 26 2" xfId="1583"/>
    <cellStyle name="20% - Accent3 26 2 2" xfId="3399"/>
    <cellStyle name="20% - Accent3 26 2 2 2" xfId="7982"/>
    <cellStyle name="20% - Accent3 26 2 2 2 2" xfId="19079"/>
    <cellStyle name="20% - Accent3 26 2 2 3" xfId="14496"/>
    <cellStyle name="20% - Accent3 26 2 3" xfId="6173"/>
    <cellStyle name="20% - Accent3 26 2 3 2" xfId="17270"/>
    <cellStyle name="20% - Accent3 26 2 4" xfId="12686"/>
    <cellStyle name="20% - Accent3 26 3" xfId="4323"/>
    <cellStyle name="20% - Accent3 26 3 2" xfId="8906"/>
    <cellStyle name="20% - Accent3 26 3 2 2" xfId="20003"/>
    <cellStyle name="20% - Accent3 26 3 3" xfId="15420"/>
    <cellStyle name="20% - Accent3 26 4" xfId="2514"/>
    <cellStyle name="20% - Accent3 26 4 2" xfId="7097"/>
    <cellStyle name="20% - Accent3 26 4 2 2" xfId="18194"/>
    <cellStyle name="20% - Accent3 26 4 3" xfId="13611"/>
    <cellStyle name="20% - Accent3 26 5" xfId="5248"/>
    <cellStyle name="20% - Accent3 26 5 2" xfId="16345"/>
    <cellStyle name="20% - Accent3 26 6" xfId="11760"/>
    <cellStyle name="20% - Accent3 27" xfId="659"/>
    <cellStyle name="20% - Accent3 27 2" xfId="1596"/>
    <cellStyle name="20% - Accent3 27 2 2" xfId="3412"/>
    <cellStyle name="20% - Accent3 27 2 2 2" xfId="7995"/>
    <cellStyle name="20% - Accent3 27 2 2 2 2" xfId="19092"/>
    <cellStyle name="20% - Accent3 27 2 2 3" xfId="14509"/>
    <cellStyle name="20% - Accent3 27 2 3" xfId="6186"/>
    <cellStyle name="20% - Accent3 27 2 3 2" xfId="17283"/>
    <cellStyle name="20% - Accent3 27 2 4" xfId="12699"/>
    <cellStyle name="20% - Accent3 27 3" xfId="4336"/>
    <cellStyle name="20% - Accent3 27 3 2" xfId="8919"/>
    <cellStyle name="20% - Accent3 27 3 2 2" xfId="20016"/>
    <cellStyle name="20% - Accent3 27 3 3" xfId="15433"/>
    <cellStyle name="20% - Accent3 27 4" xfId="2527"/>
    <cellStyle name="20% - Accent3 27 4 2" xfId="7110"/>
    <cellStyle name="20% - Accent3 27 4 2 2" xfId="18207"/>
    <cellStyle name="20% - Accent3 27 4 3" xfId="13624"/>
    <cellStyle name="20% - Accent3 27 5" xfId="5261"/>
    <cellStyle name="20% - Accent3 27 5 2" xfId="16358"/>
    <cellStyle name="20% - Accent3 27 6" xfId="11773"/>
    <cellStyle name="20% - Accent3 28" xfId="672"/>
    <cellStyle name="20% - Accent3 28 2" xfId="1609"/>
    <cellStyle name="20% - Accent3 28 2 2" xfId="3425"/>
    <cellStyle name="20% - Accent3 28 2 2 2" xfId="8008"/>
    <cellStyle name="20% - Accent3 28 2 2 2 2" xfId="19105"/>
    <cellStyle name="20% - Accent3 28 2 2 3" xfId="14522"/>
    <cellStyle name="20% - Accent3 28 2 3" xfId="6199"/>
    <cellStyle name="20% - Accent3 28 2 3 2" xfId="17296"/>
    <cellStyle name="20% - Accent3 28 2 4" xfId="12712"/>
    <cellStyle name="20% - Accent3 28 3" xfId="4349"/>
    <cellStyle name="20% - Accent3 28 3 2" xfId="8932"/>
    <cellStyle name="20% - Accent3 28 3 2 2" xfId="20029"/>
    <cellStyle name="20% - Accent3 28 3 3" xfId="15446"/>
    <cellStyle name="20% - Accent3 28 4" xfId="2540"/>
    <cellStyle name="20% - Accent3 28 4 2" xfId="7123"/>
    <cellStyle name="20% - Accent3 28 4 2 2" xfId="18220"/>
    <cellStyle name="20% - Accent3 28 4 3" xfId="13637"/>
    <cellStyle name="20% - Accent3 28 5" xfId="5274"/>
    <cellStyle name="20% - Accent3 28 5 2" xfId="16371"/>
    <cellStyle name="20% - Accent3 28 6" xfId="11786"/>
    <cellStyle name="20% - Accent3 29" xfId="685"/>
    <cellStyle name="20% - Accent3 29 2" xfId="1622"/>
    <cellStyle name="20% - Accent3 29 2 2" xfId="3438"/>
    <cellStyle name="20% - Accent3 29 2 2 2" xfId="8021"/>
    <cellStyle name="20% - Accent3 29 2 2 2 2" xfId="19118"/>
    <cellStyle name="20% - Accent3 29 2 2 3" xfId="14535"/>
    <cellStyle name="20% - Accent3 29 2 3" xfId="6212"/>
    <cellStyle name="20% - Accent3 29 2 3 2" xfId="17309"/>
    <cellStyle name="20% - Accent3 29 2 4" xfId="12725"/>
    <cellStyle name="20% - Accent3 29 3" xfId="4362"/>
    <cellStyle name="20% - Accent3 29 3 2" xfId="8945"/>
    <cellStyle name="20% - Accent3 29 3 2 2" xfId="20042"/>
    <cellStyle name="20% - Accent3 29 3 3" xfId="15459"/>
    <cellStyle name="20% - Accent3 29 4" xfId="2553"/>
    <cellStyle name="20% - Accent3 29 4 2" xfId="7136"/>
    <cellStyle name="20% - Accent3 29 4 2 2" xfId="18233"/>
    <cellStyle name="20% - Accent3 29 4 3" xfId="13650"/>
    <cellStyle name="20% - Accent3 29 5" xfId="5287"/>
    <cellStyle name="20% - Accent3 29 5 2" xfId="16384"/>
    <cellStyle name="20% - Accent3 29 6" xfId="11799"/>
    <cellStyle name="20% - Accent3 3" xfId="6"/>
    <cellStyle name="20% - Accent3 3 2" xfId="286"/>
    <cellStyle name="20% - Accent3 3 2 2" xfId="3100"/>
    <cellStyle name="20% - Accent3 3 2 2 2" xfId="7683"/>
    <cellStyle name="20% - Accent3 3 2 2 2 2" xfId="18780"/>
    <cellStyle name="20% - Accent3 3 2 2 3" xfId="14197"/>
    <cellStyle name="20% - Accent3 3 2 3" xfId="5874"/>
    <cellStyle name="20% - Accent3 3 2 3 2" xfId="16971"/>
    <cellStyle name="20% - Accent3 3 2 4" xfId="1280"/>
    <cellStyle name="20% - Accent3 3 2 4 2" xfId="12387"/>
    <cellStyle name="20% - Accent3 3 2 5" xfId="11407"/>
    <cellStyle name="20% - Accent3 3 3" xfId="4024"/>
    <cellStyle name="20% - Accent3 3 3 2" xfId="8607"/>
    <cellStyle name="20% - Accent3 3 3 2 2" xfId="19704"/>
    <cellStyle name="20% - Accent3 3 3 3" xfId="15121"/>
    <cellStyle name="20% - Accent3 3 4" xfId="2215"/>
    <cellStyle name="20% - Accent3 3 4 2" xfId="6798"/>
    <cellStyle name="20% - Accent3 3 4 2 2" xfId="17895"/>
    <cellStyle name="20% - Accent3 3 4 3" xfId="13312"/>
    <cellStyle name="20% - Accent3 3 5" xfId="4949"/>
    <cellStyle name="20% - Accent3 3 5 2" xfId="16046"/>
    <cellStyle name="20% - Accent3 3 6" xfId="356"/>
    <cellStyle name="20% - Accent3 3 6 2" xfId="11474"/>
    <cellStyle name="20% - Accent3 3 7" xfId="11184"/>
    <cellStyle name="20% - Accent3 30" xfId="698"/>
    <cellStyle name="20% - Accent3 30 2" xfId="1635"/>
    <cellStyle name="20% - Accent3 30 2 2" xfId="3451"/>
    <cellStyle name="20% - Accent3 30 2 2 2" xfId="8034"/>
    <cellStyle name="20% - Accent3 30 2 2 2 2" xfId="19131"/>
    <cellStyle name="20% - Accent3 30 2 2 3" xfId="14548"/>
    <cellStyle name="20% - Accent3 30 2 3" xfId="6225"/>
    <cellStyle name="20% - Accent3 30 2 3 2" xfId="17322"/>
    <cellStyle name="20% - Accent3 30 2 4" xfId="12738"/>
    <cellStyle name="20% - Accent3 30 3" xfId="4375"/>
    <cellStyle name="20% - Accent3 30 3 2" xfId="8958"/>
    <cellStyle name="20% - Accent3 30 3 2 2" xfId="20055"/>
    <cellStyle name="20% - Accent3 30 3 3" xfId="15472"/>
    <cellStyle name="20% - Accent3 30 4" xfId="2566"/>
    <cellStyle name="20% - Accent3 30 4 2" xfId="7149"/>
    <cellStyle name="20% - Accent3 30 4 2 2" xfId="18246"/>
    <cellStyle name="20% - Accent3 30 4 3" xfId="13663"/>
    <cellStyle name="20% - Accent3 30 5" xfId="5300"/>
    <cellStyle name="20% - Accent3 30 5 2" xfId="16397"/>
    <cellStyle name="20% - Accent3 30 6" xfId="11812"/>
    <cellStyle name="20% - Accent3 31" xfId="711"/>
    <cellStyle name="20% - Accent3 31 2" xfId="1648"/>
    <cellStyle name="20% - Accent3 31 2 2" xfId="3464"/>
    <cellStyle name="20% - Accent3 31 2 2 2" xfId="8047"/>
    <cellStyle name="20% - Accent3 31 2 2 2 2" xfId="19144"/>
    <cellStyle name="20% - Accent3 31 2 2 3" xfId="14561"/>
    <cellStyle name="20% - Accent3 31 2 3" xfId="6238"/>
    <cellStyle name="20% - Accent3 31 2 3 2" xfId="17335"/>
    <cellStyle name="20% - Accent3 31 2 4" xfId="12751"/>
    <cellStyle name="20% - Accent3 31 3" xfId="4388"/>
    <cellStyle name="20% - Accent3 31 3 2" xfId="8971"/>
    <cellStyle name="20% - Accent3 31 3 2 2" xfId="20068"/>
    <cellStyle name="20% - Accent3 31 3 3" xfId="15485"/>
    <cellStyle name="20% - Accent3 31 4" xfId="2579"/>
    <cellStyle name="20% - Accent3 31 4 2" xfId="7162"/>
    <cellStyle name="20% - Accent3 31 4 2 2" xfId="18259"/>
    <cellStyle name="20% - Accent3 31 4 3" xfId="13676"/>
    <cellStyle name="20% - Accent3 31 5" xfId="5313"/>
    <cellStyle name="20% - Accent3 31 5 2" xfId="16410"/>
    <cellStyle name="20% - Accent3 31 6" xfId="11825"/>
    <cellStyle name="20% - Accent3 32" xfId="724"/>
    <cellStyle name="20% - Accent3 32 2" xfId="1661"/>
    <cellStyle name="20% - Accent3 32 2 2" xfId="3477"/>
    <cellStyle name="20% - Accent3 32 2 2 2" xfId="8060"/>
    <cellStyle name="20% - Accent3 32 2 2 2 2" xfId="19157"/>
    <cellStyle name="20% - Accent3 32 2 2 3" xfId="14574"/>
    <cellStyle name="20% - Accent3 32 2 3" xfId="6251"/>
    <cellStyle name="20% - Accent3 32 2 3 2" xfId="17348"/>
    <cellStyle name="20% - Accent3 32 2 4" xfId="12764"/>
    <cellStyle name="20% - Accent3 32 3" xfId="4401"/>
    <cellStyle name="20% - Accent3 32 3 2" xfId="8984"/>
    <cellStyle name="20% - Accent3 32 3 2 2" xfId="20081"/>
    <cellStyle name="20% - Accent3 32 3 3" xfId="15498"/>
    <cellStyle name="20% - Accent3 32 4" xfId="2592"/>
    <cellStyle name="20% - Accent3 32 4 2" xfId="7175"/>
    <cellStyle name="20% - Accent3 32 4 2 2" xfId="18272"/>
    <cellStyle name="20% - Accent3 32 4 3" xfId="13689"/>
    <cellStyle name="20% - Accent3 32 5" xfId="5326"/>
    <cellStyle name="20% - Accent3 32 5 2" xfId="16423"/>
    <cellStyle name="20% - Accent3 32 6" xfId="11838"/>
    <cellStyle name="20% - Accent3 33" xfId="738"/>
    <cellStyle name="20% - Accent3 33 2" xfId="1675"/>
    <cellStyle name="20% - Accent3 33 2 2" xfId="3490"/>
    <cellStyle name="20% - Accent3 33 2 2 2" xfId="8073"/>
    <cellStyle name="20% - Accent3 33 2 2 2 2" xfId="19170"/>
    <cellStyle name="20% - Accent3 33 2 2 3" xfId="14587"/>
    <cellStyle name="20% - Accent3 33 2 3" xfId="6264"/>
    <cellStyle name="20% - Accent3 33 2 3 2" xfId="17361"/>
    <cellStyle name="20% - Accent3 33 2 4" xfId="12777"/>
    <cellStyle name="20% - Accent3 33 3" xfId="4414"/>
    <cellStyle name="20% - Accent3 33 3 2" xfId="8997"/>
    <cellStyle name="20% - Accent3 33 3 2 2" xfId="20094"/>
    <cellStyle name="20% - Accent3 33 3 3" xfId="15511"/>
    <cellStyle name="20% - Accent3 33 4" xfId="2605"/>
    <cellStyle name="20% - Accent3 33 4 2" xfId="7188"/>
    <cellStyle name="20% - Accent3 33 4 2 2" xfId="18285"/>
    <cellStyle name="20% - Accent3 33 4 3" xfId="13702"/>
    <cellStyle name="20% - Accent3 33 5" xfId="5339"/>
    <cellStyle name="20% - Accent3 33 5 2" xfId="16436"/>
    <cellStyle name="20% - Accent3 33 6" xfId="11851"/>
    <cellStyle name="20% - Accent3 34" xfId="751"/>
    <cellStyle name="20% - Accent3 34 2" xfId="1688"/>
    <cellStyle name="20% - Accent3 34 2 2" xfId="3503"/>
    <cellStyle name="20% - Accent3 34 2 2 2" xfId="8086"/>
    <cellStyle name="20% - Accent3 34 2 2 2 2" xfId="19183"/>
    <cellStyle name="20% - Accent3 34 2 2 3" xfId="14600"/>
    <cellStyle name="20% - Accent3 34 2 3" xfId="6277"/>
    <cellStyle name="20% - Accent3 34 2 3 2" xfId="17374"/>
    <cellStyle name="20% - Accent3 34 2 4" xfId="12790"/>
    <cellStyle name="20% - Accent3 34 3" xfId="4427"/>
    <cellStyle name="20% - Accent3 34 3 2" xfId="9010"/>
    <cellStyle name="20% - Accent3 34 3 2 2" xfId="20107"/>
    <cellStyle name="20% - Accent3 34 3 3" xfId="15524"/>
    <cellStyle name="20% - Accent3 34 4" xfId="2618"/>
    <cellStyle name="20% - Accent3 34 4 2" xfId="7201"/>
    <cellStyle name="20% - Accent3 34 4 2 2" xfId="18298"/>
    <cellStyle name="20% - Accent3 34 4 3" xfId="13715"/>
    <cellStyle name="20% - Accent3 34 5" xfId="5352"/>
    <cellStyle name="20% - Accent3 34 5 2" xfId="16449"/>
    <cellStyle name="20% - Accent3 34 6" xfId="11864"/>
    <cellStyle name="20% - Accent3 35" xfId="764"/>
    <cellStyle name="20% - Accent3 35 2" xfId="1701"/>
    <cellStyle name="20% - Accent3 35 2 2" xfId="3516"/>
    <cellStyle name="20% - Accent3 35 2 2 2" xfId="8099"/>
    <cellStyle name="20% - Accent3 35 2 2 2 2" xfId="19196"/>
    <cellStyle name="20% - Accent3 35 2 2 3" xfId="14613"/>
    <cellStyle name="20% - Accent3 35 2 3" xfId="6290"/>
    <cellStyle name="20% - Accent3 35 2 3 2" xfId="17387"/>
    <cellStyle name="20% - Accent3 35 2 4" xfId="12803"/>
    <cellStyle name="20% - Accent3 35 3" xfId="4440"/>
    <cellStyle name="20% - Accent3 35 3 2" xfId="9023"/>
    <cellStyle name="20% - Accent3 35 3 2 2" xfId="20120"/>
    <cellStyle name="20% - Accent3 35 3 3" xfId="15537"/>
    <cellStyle name="20% - Accent3 35 4" xfId="2631"/>
    <cellStyle name="20% - Accent3 35 4 2" xfId="7214"/>
    <cellStyle name="20% - Accent3 35 4 2 2" xfId="18311"/>
    <cellStyle name="20% - Accent3 35 4 3" xfId="13728"/>
    <cellStyle name="20% - Accent3 35 5" xfId="5365"/>
    <cellStyle name="20% - Accent3 35 5 2" xfId="16462"/>
    <cellStyle name="20% - Accent3 35 6" xfId="11877"/>
    <cellStyle name="20% - Accent3 36" xfId="777"/>
    <cellStyle name="20% - Accent3 36 2" xfId="1714"/>
    <cellStyle name="20% - Accent3 36 2 2" xfId="3529"/>
    <cellStyle name="20% - Accent3 36 2 2 2" xfId="8112"/>
    <cellStyle name="20% - Accent3 36 2 2 2 2" xfId="19209"/>
    <cellStyle name="20% - Accent3 36 2 2 3" xfId="14626"/>
    <cellStyle name="20% - Accent3 36 2 3" xfId="6303"/>
    <cellStyle name="20% - Accent3 36 2 3 2" xfId="17400"/>
    <cellStyle name="20% - Accent3 36 2 4" xfId="12816"/>
    <cellStyle name="20% - Accent3 36 3" xfId="4453"/>
    <cellStyle name="20% - Accent3 36 3 2" xfId="9036"/>
    <cellStyle name="20% - Accent3 36 3 2 2" xfId="20133"/>
    <cellStyle name="20% - Accent3 36 3 3" xfId="15550"/>
    <cellStyle name="20% - Accent3 36 4" xfId="2644"/>
    <cellStyle name="20% - Accent3 36 4 2" xfId="7227"/>
    <cellStyle name="20% - Accent3 36 4 2 2" xfId="18324"/>
    <cellStyle name="20% - Accent3 36 4 3" xfId="13741"/>
    <cellStyle name="20% - Accent3 36 5" xfId="5378"/>
    <cellStyle name="20% - Accent3 36 5 2" xfId="16475"/>
    <cellStyle name="20% - Accent3 36 6" xfId="11890"/>
    <cellStyle name="20% - Accent3 37" xfId="790"/>
    <cellStyle name="20% - Accent3 37 2" xfId="1727"/>
    <cellStyle name="20% - Accent3 37 2 2" xfId="3542"/>
    <cellStyle name="20% - Accent3 37 2 2 2" xfId="8125"/>
    <cellStyle name="20% - Accent3 37 2 2 2 2" xfId="19222"/>
    <cellStyle name="20% - Accent3 37 2 2 3" xfId="14639"/>
    <cellStyle name="20% - Accent3 37 2 3" xfId="6316"/>
    <cellStyle name="20% - Accent3 37 2 3 2" xfId="17413"/>
    <cellStyle name="20% - Accent3 37 2 4" xfId="12829"/>
    <cellStyle name="20% - Accent3 37 3" xfId="4466"/>
    <cellStyle name="20% - Accent3 37 3 2" xfId="9049"/>
    <cellStyle name="20% - Accent3 37 3 2 2" xfId="20146"/>
    <cellStyle name="20% - Accent3 37 3 3" xfId="15563"/>
    <cellStyle name="20% - Accent3 37 4" xfId="2657"/>
    <cellStyle name="20% - Accent3 37 4 2" xfId="7240"/>
    <cellStyle name="20% - Accent3 37 4 2 2" xfId="18337"/>
    <cellStyle name="20% - Accent3 37 4 3" xfId="13754"/>
    <cellStyle name="20% - Accent3 37 5" xfId="5391"/>
    <cellStyle name="20% - Accent3 37 5 2" xfId="16488"/>
    <cellStyle name="20% - Accent3 37 6" xfId="11903"/>
    <cellStyle name="20% - Accent3 38" xfId="804"/>
    <cellStyle name="20% - Accent3 38 2" xfId="1741"/>
    <cellStyle name="20% - Accent3 38 2 2" xfId="3555"/>
    <cellStyle name="20% - Accent3 38 2 2 2" xfId="8138"/>
    <cellStyle name="20% - Accent3 38 2 2 2 2" xfId="19235"/>
    <cellStyle name="20% - Accent3 38 2 2 3" xfId="14652"/>
    <cellStyle name="20% - Accent3 38 2 3" xfId="6329"/>
    <cellStyle name="20% - Accent3 38 2 3 2" xfId="17426"/>
    <cellStyle name="20% - Accent3 38 2 4" xfId="12842"/>
    <cellStyle name="20% - Accent3 38 3" xfId="4479"/>
    <cellStyle name="20% - Accent3 38 3 2" xfId="9062"/>
    <cellStyle name="20% - Accent3 38 3 2 2" xfId="20159"/>
    <cellStyle name="20% - Accent3 38 3 3" xfId="15576"/>
    <cellStyle name="20% - Accent3 38 4" xfId="2670"/>
    <cellStyle name="20% - Accent3 38 4 2" xfId="7253"/>
    <cellStyle name="20% - Accent3 38 4 2 2" xfId="18350"/>
    <cellStyle name="20% - Accent3 38 4 3" xfId="13767"/>
    <cellStyle name="20% - Accent3 38 5" xfId="5404"/>
    <cellStyle name="20% - Accent3 38 5 2" xfId="16501"/>
    <cellStyle name="20% - Accent3 38 6" xfId="11916"/>
    <cellStyle name="20% - Accent3 39" xfId="817"/>
    <cellStyle name="20% - Accent3 39 2" xfId="1754"/>
    <cellStyle name="20% - Accent3 39 2 2" xfId="3568"/>
    <cellStyle name="20% - Accent3 39 2 2 2" xfId="8151"/>
    <cellStyle name="20% - Accent3 39 2 2 2 2" xfId="19248"/>
    <cellStyle name="20% - Accent3 39 2 2 3" xfId="14665"/>
    <cellStyle name="20% - Accent3 39 2 3" xfId="6342"/>
    <cellStyle name="20% - Accent3 39 2 3 2" xfId="17439"/>
    <cellStyle name="20% - Accent3 39 2 4" xfId="12855"/>
    <cellStyle name="20% - Accent3 39 3" xfId="4492"/>
    <cellStyle name="20% - Accent3 39 3 2" xfId="9075"/>
    <cellStyle name="20% - Accent3 39 3 2 2" xfId="20172"/>
    <cellStyle name="20% - Accent3 39 3 3" xfId="15589"/>
    <cellStyle name="20% - Accent3 39 4" xfId="2683"/>
    <cellStyle name="20% - Accent3 39 4 2" xfId="7266"/>
    <cellStyle name="20% - Accent3 39 4 2 2" xfId="18363"/>
    <cellStyle name="20% - Accent3 39 4 3" xfId="13780"/>
    <cellStyle name="20% - Accent3 39 5" xfId="5417"/>
    <cellStyle name="20% - Accent3 39 5 2" xfId="16514"/>
    <cellStyle name="20% - Accent3 39 6" xfId="11929"/>
    <cellStyle name="20% - Accent3 4" xfId="116"/>
    <cellStyle name="20% - Accent3 4 2" xfId="1293"/>
    <cellStyle name="20% - Accent3 4 2 2" xfId="3113"/>
    <cellStyle name="20% - Accent3 4 2 2 2" xfId="7696"/>
    <cellStyle name="20% - Accent3 4 2 2 2 2" xfId="18793"/>
    <cellStyle name="20% - Accent3 4 2 2 3" xfId="14210"/>
    <cellStyle name="20% - Accent3 4 2 3" xfId="5887"/>
    <cellStyle name="20% - Accent3 4 2 3 2" xfId="16984"/>
    <cellStyle name="20% - Accent3 4 2 4" xfId="12400"/>
    <cellStyle name="20% - Accent3 4 3" xfId="4037"/>
    <cellStyle name="20% - Accent3 4 3 2" xfId="8620"/>
    <cellStyle name="20% - Accent3 4 3 2 2" xfId="19717"/>
    <cellStyle name="20% - Accent3 4 3 3" xfId="15134"/>
    <cellStyle name="20% - Accent3 4 4" xfId="2228"/>
    <cellStyle name="20% - Accent3 4 4 2" xfId="6811"/>
    <cellStyle name="20% - Accent3 4 4 2 2" xfId="17908"/>
    <cellStyle name="20% - Accent3 4 4 3" xfId="13325"/>
    <cellStyle name="20% - Accent3 4 5" xfId="4962"/>
    <cellStyle name="20% - Accent3 4 5 2" xfId="16059"/>
    <cellStyle name="20% - Accent3 4 6" xfId="369"/>
    <cellStyle name="20% - Accent3 4 6 2" xfId="11487"/>
    <cellStyle name="20% - Accent3 4 7" xfId="11238"/>
    <cellStyle name="20% - Accent3 40" xfId="830"/>
    <cellStyle name="20% - Accent3 40 2" xfId="1767"/>
    <cellStyle name="20% - Accent3 40 2 2" xfId="3581"/>
    <cellStyle name="20% - Accent3 40 2 2 2" xfId="8164"/>
    <cellStyle name="20% - Accent3 40 2 2 2 2" xfId="19261"/>
    <cellStyle name="20% - Accent3 40 2 2 3" xfId="14678"/>
    <cellStyle name="20% - Accent3 40 2 3" xfId="6355"/>
    <cellStyle name="20% - Accent3 40 2 3 2" xfId="17452"/>
    <cellStyle name="20% - Accent3 40 2 4" xfId="12868"/>
    <cellStyle name="20% - Accent3 40 3" xfId="4505"/>
    <cellStyle name="20% - Accent3 40 3 2" xfId="9088"/>
    <cellStyle name="20% - Accent3 40 3 2 2" xfId="20185"/>
    <cellStyle name="20% - Accent3 40 3 3" xfId="15602"/>
    <cellStyle name="20% - Accent3 40 4" xfId="2696"/>
    <cellStyle name="20% - Accent3 40 4 2" xfId="7279"/>
    <cellStyle name="20% - Accent3 40 4 2 2" xfId="18376"/>
    <cellStyle name="20% - Accent3 40 4 3" xfId="13793"/>
    <cellStyle name="20% - Accent3 40 5" xfId="5430"/>
    <cellStyle name="20% - Accent3 40 5 2" xfId="16527"/>
    <cellStyle name="20% - Accent3 40 6" xfId="11942"/>
    <cellStyle name="20% - Accent3 41" xfId="843"/>
    <cellStyle name="20% - Accent3 41 2" xfId="1780"/>
    <cellStyle name="20% - Accent3 41 2 2" xfId="3594"/>
    <cellStyle name="20% - Accent3 41 2 2 2" xfId="8177"/>
    <cellStyle name="20% - Accent3 41 2 2 2 2" xfId="19274"/>
    <cellStyle name="20% - Accent3 41 2 2 3" xfId="14691"/>
    <cellStyle name="20% - Accent3 41 2 3" xfId="6368"/>
    <cellStyle name="20% - Accent3 41 2 3 2" xfId="17465"/>
    <cellStyle name="20% - Accent3 41 2 4" xfId="12881"/>
    <cellStyle name="20% - Accent3 41 3" xfId="4518"/>
    <cellStyle name="20% - Accent3 41 3 2" xfId="9101"/>
    <cellStyle name="20% - Accent3 41 3 2 2" xfId="20198"/>
    <cellStyle name="20% - Accent3 41 3 3" xfId="15615"/>
    <cellStyle name="20% - Accent3 41 4" xfId="2709"/>
    <cellStyle name="20% - Accent3 41 4 2" xfId="7292"/>
    <cellStyle name="20% - Accent3 41 4 2 2" xfId="18389"/>
    <cellStyle name="20% - Accent3 41 4 3" xfId="13806"/>
    <cellStyle name="20% - Accent3 41 5" xfId="5443"/>
    <cellStyle name="20% - Accent3 41 5 2" xfId="16540"/>
    <cellStyle name="20% - Accent3 41 6" xfId="11955"/>
    <cellStyle name="20% - Accent3 42" xfId="857"/>
    <cellStyle name="20% - Accent3 42 2" xfId="1794"/>
    <cellStyle name="20% - Accent3 42 2 2" xfId="3607"/>
    <cellStyle name="20% - Accent3 42 2 2 2" xfId="8190"/>
    <cellStyle name="20% - Accent3 42 2 2 2 2" xfId="19287"/>
    <cellStyle name="20% - Accent3 42 2 2 3" xfId="14704"/>
    <cellStyle name="20% - Accent3 42 2 3" xfId="6381"/>
    <cellStyle name="20% - Accent3 42 2 3 2" xfId="17478"/>
    <cellStyle name="20% - Accent3 42 2 4" xfId="12894"/>
    <cellStyle name="20% - Accent3 42 3" xfId="4531"/>
    <cellStyle name="20% - Accent3 42 3 2" xfId="9114"/>
    <cellStyle name="20% - Accent3 42 3 2 2" xfId="20211"/>
    <cellStyle name="20% - Accent3 42 3 3" xfId="15628"/>
    <cellStyle name="20% - Accent3 42 4" xfId="2722"/>
    <cellStyle name="20% - Accent3 42 4 2" xfId="7305"/>
    <cellStyle name="20% - Accent3 42 4 2 2" xfId="18402"/>
    <cellStyle name="20% - Accent3 42 4 3" xfId="13819"/>
    <cellStyle name="20% - Accent3 42 5" xfId="5456"/>
    <cellStyle name="20% - Accent3 42 5 2" xfId="16553"/>
    <cellStyle name="20% - Accent3 42 6" xfId="11968"/>
    <cellStyle name="20% - Accent3 43" xfId="870"/>
    <cellStyle name="20% - Accent3 43 2" xfId="1807"/>
    <cellStyle name="20% - Accent3 43 2 2" xfId="3620"/>
    <cellStyle name="20% - Accent3 43 2 2 2" xfId="8203"/>
    <cellStyle name="20% - Accent3 43 2 2 2 2" xfId="19300"/>
    <cellStyle name="20% - Accent3 43 2 2 3" xfId="14717"/>
    <cellStyle name="20% - Accent3 43 2 3" xfId="6394"/>
    <cellStyle name="20% - Accent3 43 2 3 2" xfId="17491"/>
    <cellStyle name="20% - Accent3 43 2 4" xfId="12907"/>
    <cellStyle name="20% - Accent3 43 3" xfId="4544"/>
    <cellStyle name="20% - Accent3 43 3 2" xfId="9127"/>
    <cellStyle name="20% - Accent3 43 3 2 2" xfId="20224"/>
    <cellStyle name="20% - Accent3 43 3 3" xfId="15641"/>
    <cellStyle name="20% - Accent3 43 4" xfId="2735"/>
    <cellStyle name="20% - Accent3 43 4 2" xfId="7318"/>
    <cellStyle name="20% - Accent3 43 4 2 2" xfId="18415"/>
    <cellStyle name="20% - Accent3 43 4 3" xfId="13832"/>
    <cellStyle name="20% - Accent3 43 5" xfId="5469"/>
    <cellStyle name="20% - Accent3 43 5 2" xfId="16566"/>
    <cellStyle name="20% - Accent3 43 6" xfId="11981"/>
    <cellStyle name="20% - Accent3 44" xfId="883"/>
    <cellStyle name="20% - Accent3 44 2" xfId="1820"/>
    <cellStyle name="20% - Accent3 44 2 2" xfId="3633"/>
    <cellStyle name="20% - Accent3 44 2 2 2" xfId="8216"/>
    <cellStyle name="20% - Accent3 44 2 2 2 2" xfId="19313"/>
    <cellStyle name="20% - Accent3 44 2 2 3" xfId="14730"/>
    <cellStyle name="20% - Accent3 44 2 3" xfId="6407"/>
    <cellStyle name="20% - Accent3 44 2 3 2" xfId="17504"/>
    <cellStyle name="20% - Accent3 44 2 4" xfId="12920"/>
    <cellStyle name="20% - Accent3 44 3" xfId="4557"/>
    <cellStyle name="20% - Accent3 44 3 2" xfId="9140"/>
    <cellStyle name="20% - Accent3 44 3 2 2" xfId="20237"/>
    <cellStyle name="20% - Accent3 44 3 3" xfId="15654"/>
    <cellStyle name="20% - Accent3 44 4" xfId="2748"/>
    <cellStyle name="20% - Accent3 44 4 2" xfId="7331"/>
    <cellStyle name="20% - Accent3 44 4 2 2" xfId="18428"/>
    <cellStyle name="20% - Accent3 44 4 3" xfId="13845"/>
    <cellStyle name="20% - Accent3 44 5" xfId="5482"/>
    <cellStyle name="20% - Accent3 44 5 2" xfId="16579"/>
    <cellStyle name="20% - Accent3 44 6" xfId="11994"/>
    <cellStyle name="20% - Accent3 45" xfId="896"/>
    <cellStyle name="20% - Accent3 45 2" xfId="1833"/>
    <cellStyle name="20% - Accent3 45 2 2" xfId="3646"/>
    <cellStyle name="20% - Accent3 45 2 2 2" xfId="8229"/>
    <cellStyle name="20% - Accent3 45 2 2 2 2" xfId="19326"/>
    <cellStyle name="20% - Accent3 45 2 2 3" xfId="14743"/>
    <cellStyle name="20% - Accent3 45 2 3" xfId="6420"/>
    <cellStyle name="20% - Accent3 45 2 3 2" xfId="17517"/>
    <cellStyle name="20% - Accent3 45 2 4" xfId="12933"/>
    <cellStyle name="20% - Accent3 45 3" xfId="4570"/>
    <cellStyle name="20% - Accent3 45 3 2" xfId="9153"/>
    <cellStyle name="20% - Accent3 45 3 2 2" xfId="20250"/>
    <cellStyle name="20% - Accent3 45 3 3" xfId="15667"/>
    <cellStyle name="20% - Accent3 45 4" xfId="2761"/>
    <cellStyle name="20% - Accent3 45 4 2" xfId="7344"/>
    <cellStyle name="20% - Accent3 45 4 2 2" xfId="18441"/>
    <cellStyle name="20% - Accent3 45 4 3" xfId="13858"/>
    <cellStyle name="20% - Accent3 45 5" xfId="5495"/>
    <cellStyle name="20% - Accent3 45 5 2" xfId="16592"/>
    <cellStyle name="20% - Accent3 45 6" xfId="12007"/>
    <cellStyle name="20% - Accent3 46" xfId="910"/>
    <cellStyle name="20% - Accent3 46 2" xfId="1847"/>
    <cellStyle name="20% - Accent3 46 2 2" xfId="3659"/>
    <cellStyle name="20% - Accent3 46 2 2 2" xfId="8242"/>
    <cellStyle name="20% - Accent3 46 2 2 2 2" xfId="19339"/>
    <cellStyle name="20% - Accent3 46 2 2 3" xfId="14756"/>
    <cellStyle name="20% - Accent3 46 2 3" xfId="6433"/>
    <cellStyle name="20% - Accent3 46 2 3 2" xfId="17530"/>
    <cellStyle name="20% - Accent3 46 2 4" xfId="12946"/>
    <cellStyle name="20% - Accent3 46 3" xfId="4583"/>
    <cellStyle name="20% - Accent3 46 3 2" xfId="9166"/>
    <cellStyle name="20% - Accent3 46 3 2 2" xfId="20263"/>
    <cellStyle name="20% - Accent3 46 3 3" xfId="15680"/>
    <cellStyle name="20% - Accent3 46 4" xfId="2774"/>
    <cellStyle name="20% - Accent3 46 4 2" xfId="7357"/>
    <cellStyle name="20% - Accent3 46 4 2 2" xfId="18454"/>
    <cellStyle name="20% - Accent3 46 4 3" xfId="13871"/>
    <cellStyle name="20% - Accent3 46 5" xfId="5508"/>
    <cellStyle name="20% - Accent3 46 5 2" xfId="16605"/>
    <cellStyle name="20% - Accent3 46 6" xfId="12020"/>
    <cellStyle name="20% - Accent3 47" xfId="923"/>
    <cellStyle name="20% - Accent3 47 2" xfId="1860"/>
    <cellStyle name="20% - Accent3 47 2 2" xfId="3672"/>
    <cellStyle name="20% - Accent3 47 2 2 2" xfId="8255"/>
    <cellStyle name="20% - Accent3 47 2 2 2 2" xfId="19352"/>
    <cellStyle name="20% - Accent3 47 2 2 3" xfId="14769"/>
    <cellStyle name="20% - Accent3 47 2 3" xfId="6446"/>
    <cellStyle name="20% - Accent3 47 2 3 2" xfId="17543"/>
    <cellStyle name="20% - Accent3 47 2 4" xfId="12959"/>
    <cellStyle name="20% - Accent3 47 3" xfId="4596"/>
    <cellStyle name="20% - Accent3 47 3 2" xfId="9179"/>
    <cellStyle name="20% - Accent3 47 3 2 2" xfId="20276"/>
    <cellStyle name="20% - Accent3 47 3 3" xfId="15693"/>
    <cellStyle name="20% - Accent3 47 4" xfId="2787"/>
    <cellStyle name="20% - Accent3 47 4 2" xfId="7370"/>
    <cellStyle name="20% - Accent3 47 4 2 2" xfId="18467"/>
    <cellStyle name="20% - Accent3 47 4 3" xfId="13884"/>
    <cellStyle name="20% - Accent3 47 5" xfId="5521"/>
    <cellStyle name="20% - Accent3 47 5 2" xfId="16618"/>
    <cellStyle name="20% - Accent3 47 6" xfId="12033"/>
    <cellStyle name="20% - Accent3 48" xfId="936"/>
    <cellStyle name="20% - Accent3 48 2" xfId="1873"/>
    <cellStyle name="20% - Accent3 48 2 2" xfId="3685"/>
    <cellStyle name="20% - Accent3 48 2 2 2" xfId="8268"/>
    <cellStyle name="20% - Accent3 48 2 2 2 2" xfId="19365"/>
    <cellStyle name="20% - Accent3 48 2 2 3" xfId="14782"/>
    <cellStyle name="20% - Accent3 48 2 3" xfId="6459"/>
    <cellStyle name="20% - Accent3 48 2 3 2" xfId="17556"/>
    <cellStyle name="20% - Accent3 48 2 4" xfId="12972"/>
    <cellStyle name="20% - Accent3 48 3" xfId="4609"/>
    <cellStyle name="20% - Accent3 48 3 2" xfId="9192"/>
    <cellStyle name="20% - Accent3 48 3 2 2" xfId="20289"/>
    <cellStyle name="20% - Accent3 48 3 3" xfId="15706"/>
    <cellStyle name="20% - Accent3 48 4" xfId="2800"/>
    <cellStyle name="20% - Accent3 48 4 2" xfId="7383"/>
    <cellStyle name="20% - Accent3 48 4 2 2" xfId="18480"/>
    <cellStyle name="20% - Accent3 48 4 3" xfId="13897"/>
    <cellStyle name="20% - Accent3 48 5" xfId="5534"/>
    <cellStyle name="20% - Accent3 48 5 2" xfId="16631"/>
    <cellStyle name="20% - Accent3 48 6" xfId="12046"/>
    <cellStyle name="20% - Accent3 49" xfId="949"/>
    <cellStyle name="20% - Accent3 49 2" xfId="1886"/>
    <cellStyle name="20% - Accent3 49 2 2" xfId="3698"/>
    <cellStyle name="20% - Accent3 49 2 2 2" xfId="8281"/>
    <cellStyle name="20% - Accent3 49 2 2 2 2" xfId="19378"/>
    <cellStyle name="20% - Accent3 49 2 2 3" xfId="14795"/>
    <cellStyle name="20% - Accent3 49 2 3" xfId="6472"/>
    <cellStyle name="20% - Accent3 49 2 3 2" xfId="17569"/>
    <cellStyle name="20% - Accent3 49 2 4" xfId="12985"/>
    <cellStyle name="20% - Accent3 49 3" xfId="4622"/>
    <cellStyle name="20% - Accent3 49 3 2" xfId="9205"/>
    <cellStyle name="20% - Accent3 49 3 2 2" xfId="20302"/>
    <cellStyle name="20% - Accent3 49 3 3" xfId="15719"/>
    <cellStyle name="20% - Accent3 49 4" xfId="2813"/>
    <cellStyle name="20% - Accent3 49 4 2" xfId="7396"/>
    <cellStyle name="20% - Accent3 49 4 2 2" xfId="18493"/>
    <cellStyle name="20% - Accent3 49 4 3" xfId="13910"/>
    <cellStyle name="20% - Accent3 49 5" xfId="5547"/>
    <cellStyle name="20% - Accent3 49 5 2" xfId="16644"/>
    <cellStyle name="20% - Accent3 49 6" xfId="12059"/>
    <cellStyle name="20% - Accent3 5" xfId="129"/>
    <cellStyle name="20% - Accent3 5 2" xfId="1307"/>
    <cellStyle name="20% - Accent3 5 2 2" xfId="3126"/>
    <cellStyle name="20% - Accent3 5 2 2 2" xfId="7709"/>
    <cellStyle name="20% - Accent3 5 2 2 2 2" xfId="18806"/>
    <cellStyle name="20% - Accent3 5 2 2 3" xfId="14223"/>
    <cellStyle name="20% - Accent3 5 2 3" xfId="5900"/>
    <cellStyle name="20% - Accent3 5 2 3 2" xfId="16997"/>
    <cellStyle name="20% - Accent3 5 2 4" xfId="12413"/>
    <cellStyle name="20% - Accent3 5 3" xfId="4050"/>
    <cellStyle name="20% - Accent3 5 3 2" xfId="8633"/>
    <cellStyle name="20% - Accent3 5 3 2 2" xfId="19730"/>
    <cellStyle name="20% - Accent3 5 3 3" xfId="15147"/>
    <cellStyle name="20% - Accent3 5 4" xfId="2241"/>
    <cellStyle name="20% - Accent3 5 4 2" xfId="6824"/>
    <cellStyle name="20% - Accent3 5 4 2 2" xfId="17921"/>
    <cellStyle name="20% - Accent3 5 4 3" xfId="13338"/>
    <cellStyle name="20% - Accent3 5 5" xfId="4975"/>
    <cellStyle name="20% - Accent3 5 5 2" xfId="16072"/>
    <cellStyle name="20% - Accent3 5 6" xfId="383"/>
    <cellStyle name="20% - Accent3 5 6 2" xfId="11500"/>
    <cellStyle name="20% - Accent3 5 7" xfId="11251"/>
    <cellStyle name="20% - Accent3 50" xfId="962"/>
    <cellStyle name="20% - Accent3 50 2" xfId="1899"/>
    <cellStyle name="20% - Accent3 50 2 2" xfId="3711"/>
    <cellStyle name="20% - Accent3 50 2 2 2" xfId="8294"/>
    <cellStyle name="20% - Accent3 50 2 2 2 2" xfId="19391"/>
    <cellStyle name="20% - Accent3 50 2 2 3" xfId="14808"/>
    <cellStyle name="20% - Accent3 50 2 3" xfId="6485"/>
    <cellStyle name="20% - Accent3 50 2 3 2" xfId="17582"/>
    <cellStyle name="20% - Accent3 50 2 4" xfId="12998"/>
    <cellStyle name="20% - Accent3 50 3" xfId="4635"/>
    <cellStyle name="20% - Accent3 50 3 2" xfId="9218"/>
    <cellStyle name="20% - Accent3 50 3 2 2" xfId="20315"/>
    <cellStyle name="20% - Accent3 50 3 3" xfId="15732"/>
    <cellStyle name="20% - Accent3 50 4" xfId="2826"/>
    <cellStyle name="20% - Accent3 50 4 2" xfId="7409"/>
    <cellStyle name="20% - Accent3 50 4 2 2" xfId="18506"/>
    <cellStyle name="20% - Accent3 50 4 3" xfId="13923"/>
    <cellStyle name="20% - Accent3 50 5" xfId="5560"/>
    <cellStyle name="20% - Accent3 50 5 2" xfId="16657"/>
    <cellStyle name="20% - Accent3 50 6" xfId="12072"/>
    <cellStyle name="20% - Accent3 51" xfId="976"/>
    <cellStyle name="20% - Accent3 51 2" xfId="1913"/>
    <cellStyle name="20% - Accent3 51 2 2" xfId="3724"/>
    <cellStyle name="20% - Accent3 51 2 2 2" xfId="8307"/>
    <cellStyle name="20% - Accent3 51 2 2 2 2" xfId="19404"/>
    <cellStyle name="20% - Accent3 51 2 2 3" xfId="14821"/>
    <cellStyle name="20% - Accent3 51 2 3" xfId="6498"/>
    <cellStyle name="20% - Accent3 51 2 3 2" xfId="17595"/>
    <cellStyle name="20% - Accent3 51 2 4" xfId="13011"/>
    <cellStyle name="20% - Accent3 51 3" xfId="4648"/>
    <cellStyle name="20% - Accent3 51 3 2" xfId="9231"/>
    <cellStyle name="20% - Accent3 51 3 2 2" xfId="20328"/>
    <cellStyle name="20% - Accent3 51 3 3" xfId="15745"/>
    <cellStyle name="20% - Accent3 51 4" xfId="2839"/>
    <cellStyle name="20% - Accent3 51 4 2" xfId="7422"/>
    <cellStyle name="20% - Accent3 51 4 2 2" xfId="18519"/>
    <cellStyle name="20% - Accent3 51 4 3" xfId="13936"/>
    <cellStyle name="20% - Accent3 51 5" xfId="5573"/>
    <cellStyle name="20% - Accent3 51 5 2" xfId="16670"/>
    <cellStyle name="20% - Accent3 51 6" xfId="12085"/>
    <cellStyle name="20% - Accent3 52" xfId="989"/>
    <cellStyle name="20% - Accent3 52 2" xfId="1926"/>
    <cellStyle name="20% - Accent3 52 2 2" xfId="3737"/>
    <cellStyle name="20% - Accent3 52 2 2 2" xfId="8320"/>
    <cellStyle name="20% - Accent3 52 2 2 2 2" xfId="19417"/>
    <cellStyle name="20% - Accent3 52 2 2 3" xfId="14834"/>
    <cellStyle name="20% - Accent3 52 2 3" xfId="6511"/>
    <cellStyle name="20% - Accent3 52 2 3 2" xfId="17608"/>
    <cellStyle name="20% - Accent3 52 2 4" xfId="13024"/>
    <cellStyle name="20% - Accent3 52 3" xfId="4661"/>
    <cellStyle name="20% - Accent3 52 3 2" xfId="9244"/>
    <cellStyle name="20% - Accent3 52 3 2 2" xfId="20341"/>
    <cellStyle name="20% - Accent3 52 3 3" xfId="15758"/>
    <cellStyle name="20% - Accent3 52 4" xfId="2852"/>
    <cellStyle name="20% - Accent3 52 4 2" xfId="7435"/>
    <cellStyle name="20% - Accent3 52 4 2 2" xfId="18532"/>
    <cellStyle name="20% - Accent3 52 4 3" xfId="13949"/>
    <cellStyle name="20% - Accent3 52 5" xfId="5586"/>
    <cellStyle name="20% - Accent3 52 5 2" xfId="16683"/>
    <cellStyle name="20% - Accent3 52 6" xfId="12098"/>
    <cellStyle name="20% - Accent3 53" xfId="1002"/>
    <cellStyle name="20% - Accent3 53 2" xfId="1939"/>
    <cellStyle name="20% - Accent3 53 2 2" xfId="3750"/>
    <cellStyle name="20% - Accent3 53 2 2 2" xfId="8333"/>
    <cellStyle name="20% - Accent3 53 2 2 2 2" xfId="19430"/>
    <cellStyle name="20% - Accent3 53 2 2 3" xfId="14847"/>
    <cellStyle name="20% - Accent3 53 2 3" xfId="6524"/>
    <cellStyle name="20% - Accent3 53 2 3 2" xfId="17621"/>
    <cellStyle name="20% - Accent3 53 2 4" xfId="13037"/>
    <cellStyle name="20% - Accent3 53 3" xfId="4674"/>
    <cellStyle name="20% - Accent3 53 3 2" xfId="9257"/>
    <cellStyle name="20% - Accent3 53 3 2 2" xfId="20354"/>
    <cellStyle name="20% - Accent3 53 3 3" xfId="15771"/>
    <cellStyle name="20% - Accent3 53 4" xfId="2865"/>
    <cellStyle name="20% - Accent3 53 4 2" xfId="7448"/>
    <cellStyle name="20% - Accent3 53 4 2 2" xfId="18545"/>
    <cellStyle name="20% - Accent3 53 4 3" xfId="13962"/>
    <cellStyle name="20% - Accent3 53 5" xfId="5599"/>
    <cellStyle name="20% - Accent3 53 5 2" xfId="16696"/>
    <cellStyle name="20% - Accent3 53 6" xfId="12111"/>
    <cellStyle name="20% - Accent3 54" xfId="1015"/>
    <cellStyle name="20% - Accent3 54 2" xfId="1952"/>
    <cellStyle name="20% - Accent3 54 2 2" xfId="3763"/>
    <cellStyle name="20% - Accent3 54 2 2 2" xfId="8346"/>
    <cellStyle name="20% - Accent3 54 2 2 2 2" xfId="19443"/>
    <cellStyle name="20% - Accent3 54 2 2 3" xfId="14860"/>
    <cellStyle name="20% - Accent3 54 2 3" xfId="6537"/>
    <cellStyle name="20% - Accent3 54 2 3 2" xfId="17634"/>
    <cellStyle name="20% - Accent3 54 2 4" xfId="13050"/>
    <cellStyle name="20% - Accent3 54 3" xfId="4687"/>
    <cellStyle name="20% - Accent3 54 3 2" xfId="9270"/>
    <cellStyle name="20% - Accent3 54 3 2 2" xfId="20367"/>
    <cellStyle name="20% - Accent3 54 3 3" xfId="15784"/>
    <cellStyle name="20% - Accent3 54 4" xfId="2878"/>
    <cellStyle name="20% - Accent3 54 4 2" xfId="7461"/>
    <cellStyle name="20% - Accent3 54 4 2 2" xfId="18558"/>
    <cellStyle name="20% - Accent3 54 4 3" xfId="13975"/>
    <cellStyle name="20% - Accent3 54 5" xfId="5612"/>
    <cellStyle name="20% - Accent3 54 5 2" xfId="16709"/>
    <cellStyle name="20% - Accent3 54 6" xfId="12124"/>
    <cellStyle name="20% - Accent3 55" xfId="1028"/>
    <cellStyle name="20% - Accent3 55 2" xfId="1965"/>
    <cellStyle name="20% - Accent3 55 2 2" xfId="3776"/>
    <cellStyle name="20% - Accent3 55 2 2 2" xfId="8359"/>
    <cellStyle name="20% - Accent3 55 2 2 2 2" xfId="19456"/>
    <cellStyle name="20% - Accent3 55 2 2 3" xfId="14873"/>
    <cellStyle name="20% - Accent3 55 2 3" xfId="6550"/>
    <cellStyle name="20% - Accent3 55 2 3 2" xfId="17647"/>
    <cellStyle name="20% - Accent3 55 2 4" xfId="13063"/>
    <cellStyle name="20% - Accent3 55 3" xfId="4700"/>
    <cellStyle name="20% - Accent3 55 3 2" xfId="9283"/>
    <cellStyle name="20% - Accent3 55 3 2 2" xfId="20380"/>
    <cellStyle name="20% - Accent3 55 3 3" xfId="15797"/>
    <cellStyle name="20% - Accent3 55 4" xfId="2891"/>
    <cellStyle name="20% - Accent3 55 4 2" xfId="7474"/>
    <cellStyle name="20% - Accent3 55 4 2 2" xfId="18571"/>
    <cellStyle name="20% - Accent3 55 4 3" xfId="13988"/>
    <cellStyle name="20% - Accent3 55 5" xfId="5625"/>
    <cellStyle name="20% - Accent3 55 5 2" xfId="16722"/>
    <cellStyle name="20% - Accent3 55 6" xfId="12137"/>
    <cellStyle name="20% - Accent3 56" xfId="1041"/>
    <cellStyle name="20% - Accent3 56 2" xfId="1978"/>
    <cellStyle name="20% - Accent3 56 2 2" xfId="3789"/>
    <cellStyle name="20% - Accent3 56 2 2 2" xfId="8372"/>
    <cellStyle name="20% - Accent3 56 2 2 2 2" xfId="19469"/>
    <cellStyle name="20% - Accent3 56 2 2 3" xfId="14886"/>
    <cellStyle name="20% - Accent3 56 2 3" xfId="6563"/>
    <cellStyle name="20% - Accent3 56 2 3 2" xfId="17660"/>
    <cellStyle name="20% - Accent3 56 2 4" xfId="13076"/>
    <cellStyle name="20% - Accent3 56 3" xfId="4713"/>
    <cellStyle name="20% - Accent3 56 3 2" xfId="9296"/>
    <cellStyle name="20% - Accent3 56 3 2 2" xfId="20393"/>
    <cellStyle name="20% - Accent3 56 3 3" xfId="15810"/>
    <cellStyle name="20% - Accent3 56 4" xfId="2904"/>
    <cellStyle name="20% - Accent3 56 4 2" xfId="7487"/>
    <cellStyle name="20% - Accent3 56 4 2 2" xfId="18584"/>
    <cellStyle name="20% - Accent3 56 4 3" xfId="14001"/>
    <cellStyle name="20% - Accent3 56 5" xfId="5638"/>
    <cellStyle name="20% - Accent3 56 5 2" xfId="16735"/>
    <cellStyle name="20% - Accent3 56 6" xfId="12150"/>
    <cellStyle name="20% - Accent3 57" xfId="1054"/>
    <cellStyle name="20% - Accent3 57 2" xfId="1991"/>
    <cellStyle name="20% - Accent3 57 2 2" xfId="3802"/>
    <cellStyle name="20% - Accent3 57 2 2 2" xfId="8385"/>
    <cellStyle name="20% - Accent3 57 2 2 2 2" xfId="19482"/>
    <cellStyle name="20% - Accent3 57 2 2 3" xfId="14899"/>
    <cellStyle name="20% - Accent3 57 2 3" xfId="6576"/>
    <cellStyle name="20% - Accent3 57 2 3 2" xfId="17673"/>
    <cellStyle name="20% - Accent3 57 2 4" xfId="13089"/>
    <cellStyle name="20% - Accent3 57 3" xfId="4726"/>
    <cellStyle name="20% - Accent3 57 3 2" xfId="9309"/>
    <cellStyle name="20% - Accent3 57 3 2 2" xfId="20406"/>
    <cellStyle name="20% - Accent3 57 3 3" xfId="15823"/>
    <cellStyle name="20% - Accent3 57 4" xfId="2917"/>
    <cellStyle name="20% - Accent3 57 4 2" xfId="7500"/>
    <cellStyle name="20% - Accent3 57 4 2 2" xfId="18597"/>
    <cellStyle name="20% - Accent3 57 4 3" xfId="14014"/>
    <cellStyle name="20% - Accent3 57 5" xfId="5651"/>
    <cellStyle name="20% - Accent3 57 5 2" xfId="16748"/>
    <cellStyle name="20% - Accent3 57 6" xfId="12163"/>
    <cellStyle name="20% - Accent3 58" xfId="1067"/>
    <cellStyle name="20% - Accent3 58 2" xfId="2004"/>
    <cellStyle name="20% - Accent3 58 2 2" xfId="3815"/>
    <cellStyle name="20% - Accent3 58 2 2 2" xfId="8398"/>
    <cellStyle name="20% - Accent3 58 2 2 2 2" xfId="19495"/>
    <cellStyle name="20% - Accent3 58 2 2 3" xfId="14912"/>
    <cellStyle name="20% - Accent3 58 2 3" xfId="6589"/>
    <cellStyle name="20% - Accent3 58 2 3 2" xfId="17686"/>
    <cellStyle name="20% - Accent3 58 2 4" xfId="13102"/>
    <cellStyle name="20% - Accent3 58 3" xfId="4739"/>
    <cellStyle name="20% - Accent3 58 3 2" xfId="9322"/>
    <cellStyle name="20% - Accent3 58 3 2 2" xfId="20419"/>
    <cellStyle name="20% - Accent3 58 3 3" xfId="15836"/>
    <cellStyle name="20% - Accent3 58 4" xfId="2930"/>
    <cellStyle name="20% - Accent3 58 4 2" xfId="7513"/>
    <cellStyle name="20% - Accent3 58 4 2 2" xfId="18610"/>
    <cellStyle name="20% - Accent3 58 4 3" xfId="14027"/>
    <cellStyle name="20% - Accent3 58 5" xfId="5664"/>
    <cellStyle name="20% - Accent3 58 5 2" xfId="16761"/>
    <cellStyle name="20% - Accent3 58 6" xfId="12176"/>
    <cellStyle name="20% - Accent3 59" xfId="1080"/>
    <cellStyle name="20% - Accent3 59 2" xfId="2017"/>
    <cellStyle name="20% - Accent3 59 2 2" xfId="3828"/>
    <cellStyle name="20% - Accent3 59 2 2 2" xfId="8411"/>
    <cellStyle name="20% - Accent3 59 2 2 2 2" xfId="19508"/>
    <cellStyle name="20% - Accent3 59 2 2 3" xfId="14925"/>
    <cellStyle name="20% - Accent3 59 2 3" xfId="6602"/>
    <cellStyle name="20% - Accent3 59 2 3 2" xfId="17699"/>
    <cellStyle name="20% - Accent3 59 2 4" xfId="13115"/>
    <cellStyle name="20% - Accent3 59 3" xfId="4752"/>
    <cellStyle name="20% - Accent3 59 3 2" xfId="9335"/>
    <cellStyle name="20% - Accent3 59 3 2 2" xfId="20432"/>
    <cellStyle name="20% - Accent3 59 3 3" xfId="15849"/>
    <cellStyle name="20% - Accent3 59 4" xfId="2943"/>
    <cellStyle name="20% - Accent3 59 4 2" xfId="7526"/>
    <cellStyle name="20% - Accent3 59 4 2 2" xfId="18623"/>
    <cellStyle name="20% - Accent3 59 4 3" xfId="14040"/>
    <cellStyle name="20% - Accent3 59 5" xfId="5677"/>
    <cellStyle name="20% - Accent3 59 5 2" xfId="16774"/>
    <cellStyle name="20% - Accent3 59 6" xfId="12189"/>
    <cellStyle name="20% - Accent3 6" xfId="156"/>
    <cellStyle name="20% - Accent3 6 2" xfId="1321"/>
    <cellStyle name="20% - Accent3 6 2 2" xfId="3139"/>
    <cellStyle name="20% - Accent3 6 2 2 2" xfId="7722"/>
    <cellStyle name="20% - Accent3 6 2 2 2 2" xfId="18819"/>
    <cellStyle name="20% - Accent3 6 2 2 3" xfId="14236"/>
    <cellStyle name="20% - Accent3 6 2 3" xfId="5913"/>
    <cellStyle name="20% - Accent3 6 2 3 2" xfId="17010"/>
    <cellStyle name="20% - Accent3 6 2 4" xfId="12426"/>
    <cellStyle name="20% - Accent3 6 3" xfId="4063"/>
    <cellStyle name="20% - Accent3 6 3 2" xfId="8646"/>
    <cellStyle name="20% - Accent3 6 3 2 2" xfId="19743"/>
    <cellStyle name="20% - Accent3 6 3 3" xfId="15160"/>
    <cellStyle name="20% - Accent3 6 4" xfId="2254"/>
    <cellStyle name="20% - Accent3 6 4 2" xfId="6837"/>
    <cellStyle name="20% - Accent3 6 4 2 2" xfId="17934"/>
    <cellStyle name="20% - Accent3 6 4 3" xfId="13351"/>
    <cellStyle name="20% - Accent3 6 5" xfId="4988"/>
    <cellStyle name="20% - Accent3 6 5 2" xfId="16085"/>
    <cellStyle name="20% - Accent3 6 6" xfId="397"/>
    <cellStyle name="20% - Accent3 6 6 2" xfId="11513"/>
    <cellStyle name="20% - Accent3 6 7" xfId="11277"/>
    <cellStyle name="20% - Accent3 60" xfId="1093"/>
    <cellStyle name="20% - Accent3 60 2" xfId="2030"/>
    <cellStyle name="20% - Accent3 60 2 2" xfId="3841"/>
    <cellStyle name="20% - Accent3 60 2 2 2" xfId="8424"/>
    <cellStyle name="20% - Accent3 60 2 2 2 2" xfId="19521"/>
    <cellStyle name="20% - Accent3 60 2 2 3" xfId="14938"/>
    <cellStyle name="20% - Accent3 60 2 3" xfId="6615"/>
    <cellStyle name="20% - Accent3 60 2 3 2" xfId="17712"/>
    <cellStyle name="20% - Accent3 60 2 4" xfId="13128"/>
    <cellStyle name="20% - Accent3 60 3" xfId="4765"/>
    <cellStyle name="20% - Accent3 60 3 2" xfId="9348"/>
    <cellStyle name="20% - Accent3 60 3 2 2" xfId="20445"/>
    <cellStyle name="20% - Accent3 60 3 3" xfId="15862"/>
    <cellStyle name="20% - Accent3 60 4" xfId="2956"/>
    <cellStyle name="20% - Accent3 60 4 2" xfId="7539"/>
    <cellStyle name="20% - Accent3 60 4 2 2" xfId="18636"/>
    <cellStyle name="20% - Accent3 60 4 3" xfId="14053"/>
    <cellStyle name="20% - Accent3 60 5" xfId="5690"/>
    <cellStyle name="20% - Accent3 60 5 2" xfId="16787"/>
    <cellStyle name="20% - Accent3 60 6" xfId="12202"/>
    <cellStyle name="20% - Accent3 61" xfId="1106"/>
    <cellStyle name="20% - Accent3 61 2" xfId="2043"/>
    <cellStyle name="20% - Accent3 61 2 2" xfId="3854"/>
    <cellStyle name="20% - Accent3 61 2 2 2" xfId="8437"/>
    <cellStyle name="20% - Accent3 61 2 2 2 2" xfId="19534"/>
    <cellStyle name="20% - Accent3 61 2 2 3" xfId="14951"/>
    <cellStyle name="20% - Accent3 61 2 3" xfId="6628"/>
    <cellStyle name="20% - Accent3 61 2 3 2" xfId="17725"/>
    <cellStyle name="20% - Accent3 61 2 4" xfId="13141"/>
    <cellStyle name="20% - Accent3 61 3" xfId="4778"/>
    <cellStyle name="20% - Accent3 61 3 2" xfId="9361"/>
    <cellStyle name="20% - Accent3 61 3 2 2" xfId="20458"/>
    <cellStyle name="20% - Accent3 61 3 3" xfId="15875"/>
    <cellStyle name="20% - Accent3 61 4" xfId="2969"/>
    <cellStyle name="20% - Accent3 61 4 2" xfId="7552"/>
    <cellStyle name="20% - Accent3 61 4 2 2" xfId="18649"/>
    <cellStyle name="20% - Accent3 61 4 3" xfId="14066"/>
    <cellStyle name="20% - Accent3 61 5" xfId="5703"/>
    <cellStyle name="20% - Accent3 61 5 2" xfId="16800"/>
    <cellStyle name="20% - Accent3 61 6" xfId="12215"/>
    <cellStyle name="20% - Accent3 62" xfId="1119"/>
    <cellStyle name="20% - Accent3 62 2" xfId="2056"/>
    <cellStyle name="20% - Accent3 62 2 2" xfId="3867"/>
    <cellStyle name="20% - Accent3 62 2 2 2" xfId="8450"/>
    <cellStyle name="20% - Accent3 62 2 2 2 2" xfId="19547"/>
    <cellStyle name="20% - Accent3 62 2 2 3" xfId="14964"/>
    <cellStyle name="20% - Accent3 62 2 3" xfId="6641"/>
    <cellStyle name="20% - Accent3 62 2 3 2" xfId="17738"/>
    <cellStyle name="20% - Accent3 62 2 4" xfId="13154"/>
    <cellStyle name="20% - Accent3 62 3" xfId="4791"/>
    <cellStyle name="20% - Accent3 62 3 2" xfId="9374"/>
    <cellStyle name="20% - Accent3 62 3 2 2" xfId="20471"/>
    <cellStyle name="20% - Accent3 62 3 3" xfId="15888"/>
    <cellStyle name="20% - Accent3 62 4" xfId="2982"/>
    <cellStyle name="20% - Accent3 62 4 2" xfId="7565"/>
    <cellStyle name="20% - Accent3 62 4 2 2" xfId="18662"/>
    <cellStyle name="20% - Accent3 62 4 3" xfId="14079"/>
    <cellStyle name="20% - Accent3 62 5" xfId="5716"/>
    <cellStyle name="20% - Accent3 62 5 2" xfId="16813"/>
    <cellStyle name="20% - Accent3 62 6" xfId="12228"/>
    <cellStyle name="20% - Accent3 63" xfId="1132"/>
    <cellStyle name="20% - Accent3 63 2" xfId="2069"/>
    <cellStyle name="20% - Accent3 63 2 2" xfId="3880"/>
    <cellStyle name="20% - Accent3 63 2 2 2" xfId="8463"/>
    <cellStyle name="20% - Accent3 63 2 2 2 2" xfId="19560"/>
    <cellStyle name="20% - Accent3 63 2 2 3" xfId="14977"/>
    <cellStyle name="20% - Accent3 63 2 3" xfId="6654"/>
    <cellStyle name="20% - Accent3 63 2 3 2" xfId="17751"/>
    <cellStyle name="20% - Accent3 63 2 4" xfId="13167"/>
    <cellStyle name="20% - Accent3 63 3" xfId="4804"/>
    <cellStyle name="20% - Accent3 63 3 2" xfId="9387"/>
    <cellStyle name="20% - Accent3 63 3 2 2" xfId="20484"/>
    <cellStyle name="20% - Accent3 63 3 3" xfId="15901"/>
    <cellStyle name="20% - Accent3 63 4" xfId="2995"/>
    <cellStyle name="20% - Accent3 63 4 2" xfId="7578"/>
    <cellStyle name="20% - Accent3 63 4 2 2" xfId="18675"/>
    <cellStyle name="20% - Accent3 63 4 3" xfId="14092"/>
    <cellStyle name="20% - Accent3 63 5" xfId="5729"/>
    <cellStyle name="20% - Accent3 63 5 2" xfId="16826"/>
    <cellStyle name="20% - Accent3 63 6" xfId="12241"/>
    <cellStyle name="20% - Accent3 64" xfId="1147"/>
    <cellStyle name="20% - Accent3 64 2" xfId="2084"/>
    <cellStyle name="20% - Accent3 64 2 2" xfId="3893"/>
    <cellStyle name="20% - Accent3 64 2 2 2" xfId="8476"/>
    <cellStyle name="20% - Accent3 64 2 2 2 2" xfId="19573"/>
    <cellStyle name="20% - Accent3 64 2 2 3" xfId="14990"/>
    <cellStyle name="20% - Accent3 64 2 3" xfId="6667"/>
    <cellStyle name="20% - Accent3 64 2 3 2" xfId="17764"/>
    <cellStyle name="20% - Accent3 64 2 4" xfId="13181"/>
    <cellStyle name="20% - Accent3 64 3" xfId="4817"/>
    <cellStyle name="20% - Accent3 64 3 2" xfId="9400"/>
    <cellStyle name="20% - Accent3 64 3 2 2" xfId="20497"/>
    <cellStyle name="20% - Accent3 64 3 3" xfId="15914"/>
    <cellStyle name="20% - Accent3 64 4" xfId="3008"/>
    <cellStyle name="20% - Accent3 64 4 2" xfId="7591"/>
    <cellStyle name="20% - Accent3 64 4 2 2" xfId="18688"/>
    <cellStyle name="20% - Accent3 64 4 3" xfId="14105"/>
    <cellStyle name="20% - Accent3 64 5" xfId="5743"/>
    <cellStyle name="20% - Accent3 64 5 2" xfId="16840"/>
    <cellStyle name="20% - Accent3 64 6" xfId="12255"/>
    <cellStyle name="20% - Accent3 65" xfId="1160"/>
    <cellStyle name="20% - Accent3 65 2" xfId="2097"/>
    <cellStyle name="20% - Accent3 65 2 2" xfId="3906"/>
    <cellStyle name="20% - Accent3 65 2 2 2" xfId="8489"/>
    <cellStyle name="20% - Accent3 65 2 2 2 2" xfId="19586"/>
    <cellStyle name="20% - Accent3 65 2 2 3" xfId="15003"/>
    <cellStyle name="20% - Accent3 65 2 3" xfId="6680"/>
    <cellStyle name="20% - Accent3 65 2 3 2" xfId="17777"/>
    <cellStyle name="20% - Accent3 65 2 4" xfId="13194"/>
    <cellStyle name="20% - Accent3 65 3" xfId="4830"/>
    <cellStyle name="20% - Accent3 65 3 2" xfId="9413"/>
    <cellStyle name="20% - Accent3 65 3 2 2" xfId="20510"/>
    <cellStyle name="20% - Accent3 65 3 3" xfId="15927"/>
    <cellStyle name="20% - Accent3 65 4" xfId="3021"/>
    <cellStyle name="20% - Accent3 65 4 2" xfId="7604"/>
    <cellStyle name="20% - Accent3 65 4 2 2" xfId="18701"/>
    <cellStyle name="20% - Accent3 65 4 3" xfId="14118"/>
    <cellStyle name="20% - Accent3 65 5" xfId="5756"/>
    <cellStyle name="20% - Accent3 65 5 2" xfId="16853"/>
    <cellStyle name="20% - Accent3 65 6" xfId="12268"/>
    <cellStyle name="20% - Accent3 66" xfId="1173"/>
    <cellStyle name="20% - Accent3 66 2" xfId="2110"/>
    <cellStyle name="20% - Accent3 66 2 2" xfId="3919"/>
    <cellStyle name="20% - Accent3 66 2 2 2" xfId="8502"/>
    <cellStyle name="20% - Accent3 66 2 2 2 2" xfId="19599"/>
    <cellStyle name="20% - Accent3 66 2 2 3" xfId="15016"/>
    <cellStyle name="20% - Accent3 66 2 3" xfId="6693"/>
    <cellStyle name="20% - Accent3 66 2 3 2" xfId="17790"/>
    <cellStyle name="20% - Accent3 66 2 4" xfId="13207"/>
    <cellStyle name="20% - Accent3 66 3" xfId="4843"/>
    <cellStyle name="20% - Accent3 66 3 2" xfId="9426"/>
    <cellStyle name="20% - Accent3 66 3 2 2" xfId="20523"/>
    <cellStyle name="20% - Accent3 66 3 3" xfId="15940"/>
    <cellStyle name="20% - Accent3 66 4" xfId="3034"/>
    <cellStyle name="20% - Accent3 66 4 2" xfId="7617"/>
    <cellStyle name="20% - Accent3 66 4 2 2" xfId="18714"/>
    <cellStyle name="20% - Accent3 66 4 3" xfId="14131"/>
    <cellStyle name="20% - Accent3 66 5" xfId="5769"/>
    <cellStyle name="20% - Accent3 66 5 2" xfId="16866"/>
    <cellStyle name="20% - Accent3 66 6" xfId="12281"/>
    <cellStyle name="20% - Accent3 67" xfId="1186"/>
    <cellStyle name="20% - Accent3 67 2" xfId="2123"/>
    <cellStyle name="20% - Accent3 67 2 2" xfId="3932"/>
    <cellStyle name="20% - Accent3 67 2 2 2" xfId="8515"/>
    <cellStyle name="20% - Accent3 67 2 2 2 2" xfId="19612"/>
    <cellStyle name="20% - Accent3 67 2 2 3" xfId="15029"/>
    <cellStyle name="20% - Accent3 67 2 3" xfId="6706"/>
    <cellStyle name="20% - Accent3 67 2 3 2" xfId="17803"/>
    <cellStyle name="20% - Accent3 67 2 4" xfId="13220"/>
    <cellStyle name="20% - Accent3 67 3" xfId="4856"/>
    <cellStyle name="20% - Accent3 67 3 2" xfId="9439"/>
    <cellStyle name="20% - Accent3 67 3 2 2" xfId="20536"/>
    <cellStyle name="20% - Accent3 67 3 3" xfId="15953"/>
    <cellStyle name="20% - Accent3 67 4" xfId="3047"/>
    <cellStyle name="20% - Accent3 67 4 2" xfId="7630"/>
    <cellStyle name="20% - Accent3 67 4 2 2" xfId="18727"/>
    <cellStyle name="20% - Accent3 67 4 3" xfId="14144"/>
    <cellStyle name="20% - Accent3 67 5" xfId="5782"/>
    <cellStyle name="20% - Accent3 67 5 2" xfId="16879"/>
    <cellStyle name="20% - Accent3 67 6" xfId="12294"/>
    <cellStyle name="20% - Accent3 68" xfId="1199"/>
    <cellStyle name="20% - Accent3 68 2" xfId="2136"/>
    <cellStyle name="20% - Accent3 68 2 2" xfId="3945"/>
    <cellStyle name="20% - Accent3 68 2 2 2" xfId="8528"/>
    <cellStyle name="20% - Accent3 68 2 2 2 2" xfId="19625"/>
    <cellStyle name="20% - Accent3 68 2 2 3" xfId="15042"/>
    <cellStyle name="20% - Accent3 68 2 3" xfId="6719"/>
    <cellStyle name="20% - Accent3 68 2 3 2" xfId="17816"/>
    <cellStyle name="20% - Accent3 68 2 4" xfId="13233"/>
    <cellStyle name="20% - Accent3 68 3" xfId="4869"/>
    <cellStyle name="20% - Accent3 68 3 2" xfId="9452"/>
    <cellStyle name="20% - Accent3 68 3 2 2" xfId="20549"/>
    <cellStyle name="20% - Accent3 68 3 3" xfId="15966"/>
    <cellStyle name="20% - Accent3 68 4" xfId="3060"/>
    <cellStyle name="20% - Accent3 68 4 2" xfId="7643"/>
    <cellStyle name="20% - Accent3 68 4 2 2" xfId="18740"/>
    <cellStyle name="20% - Accent3 68 4 3" xfId="14157"/>
    <cellStyle name="20% - Accent3 68 5" xfId="5795"/>
    <cellStyle name="20% - Accent3 68 5 2" xfId="16892"/>
    <cellStyle name="20% - Accent3 68 6" xfId="12307"/>
    <cellStyle name="20% - Accent3 69" xfId="1212"/>
    <cellStyle name="20% - Accent3 69 2" xfId="2149"/>
    <cellStyle name="20% - Accent3 69 2 2" xfId="6732"/>
    <cellStyle name="20% - Accent3 69 2 2 2" xfId="17829"/>
    <cellStyle name="20% - Accent3 69 2 3" xfId="13246"/>
    <cellStyle name="20% - Accent3 69 3" xfId="3958"/>
    <cellStyle name="20% - Accent3 69 3 2" xfId="8541"/>
    <cellStyle name="20% - Accent3 69 3 2 2" xfId="19638"/>
    <cellStyle name="20% - Accent3 69 3 3" xfId="15055"/>
    <cellStyle name="20% - Accent3 69 4" xfId="5808"/>
    <cellStyle name="20% - Accent3 69 4 2" xfId="16905"/>
    <cellStyle name="20% - Accent3 69 5" xfId="12320"/>
    <cellStyle name="20% - Accent3 7" xfId="182"/>
    <cellStyle name="20% - Accent3 7 2" xfId="1334"/>
    <cellStyle name="20% - Accent3 7 2 2" xfId="3152"/>
    <cellStyle name="20% - Accent3 7 2 2 2" xfId="7735"/>
    <cellStyle name="20% - Accent3 7 2 2 2 2" xfId="18832"/>
    <cellStyle name="20% - Accent3 7 2 2 3" xfId="14249"/>
    <cellStyle name="20% - Accent3 7 2 3" xfId="5926"/>
    <cellStyle name="20% - Accent3 7 2 3 2" xfId="17023"/>
    <cellStyle name="20% - Accent3 7 2 4" xfId="12439"/>
    <cellStyle name="20% - Accent3 7 3" xfId="4076"/>
    <cellStyle name="20% - Accent3 7 3 2" xfId="8659"/>
    <cellStyle name="20% - Accent3 7 3 2 2" xfId="19756"/>
    <cellStyle name="20% - Accent3 7 3 3" xfId="15173"/>
    <cellStyle name="20% - Accent3 7 4" xfId="2267"/>
    <cellStyle name="20% - Accent3 7 4 2" xfId="6850"/>
    <cellStyle name="20% - Accent3 7 4 2 2" xfId="17947"/>
    <cellStyle name="20% - Accent3 7 4 3" xfId="13364"/>
    <cellStyle name="20% - Accent3 7 5" xfId="5001"/>
    <cellStyle name="20% - Accent3 7 5 2" xfId="16098"/>
    <cellStyle name="20% - Accent3 7 6" xfId="410"/>
    <cellStyle name="20% - Accent3 7 6 2" xfId="11526"/>
    <cellStyle name="20% - Accent3 7 7" xfId="11303"/>
    <cellStyle name="20% - Accent3 70" xfId="1225"/>
    <cellStyle name="20% - Accent3 70 2" xfId="2162"/>
    <cellStyle name="20% - Accent3 70 2 2" xfId="6745"/>
    <cellStyle name="20% - Accent3 70 2 2 2" xfId="17842"/>
    <cellStyle name="20% - Accent3 70 2 3" xfId="13259"/>
    <cellStyle name="20% - Accent3 70 3" xfId="3971"/>
    <cellStyle name="20% - Accent3 70 3 2" xfId="8554"/>
    <cellStyle name="20% - Accent3 70 3 2 2" xfId="19651"/>
    <cellStyle name="20% - Accent3 70 3 3" xfId="15068"/>
    <cellStyle name="20% - Accent3 70 4" xfId="5821"/>
    <cellStyle name="20% - Accent3 70 4 2" xfId="16918"/>
    <cellStyle name="20% - Accent3 70 5" xfId="12333"/>
    <cellStyle name="20% - Accent3 71" xfId="1238"/>
    <cellStyle name="20% - Accent3 71 2" xfId="2175"/>
    <cellStyle name="20% - Accent3 71 2 2" xfId="6758"/>
    <cellStyle name="20% - Accent3 71 2 2 2" xfId="17855"/>
    <cellStyle name="20% - Accent3 71 2 3" xfId="13272"/>
    <cellStyle name="20% - Accent3 71 3" xfId="3984"/>
    <cellStyle name="20% - Accent3 71 3 2" xfId="8567"/>
    <cellStyle name="20% - Accent3 71 3 2 2" xfId="19664"/>
    <cellStyle name="20% - Accent3 71 3 3" xfId="15081"/>
    <cellStyle name="20% - Accent3 71 4" xfId="5834"/>
    <cellStyle name="20% - Accent3 71 4 2" xfId="16931"/>
    <cellStyle name="20% - Accent3 71 5" xfId="12346"/>
    <cellStyle name="20% - Accent3 72" xfId="1249"/>
    <cellStyle name="20% - Accent3 72 2" xfId="3070"/>
    <cellStyle name="20% - Accent3 72 2 2" xfId="7653"/>
    <cellStyle name="20% - Accent3 72 2 2 2" xfId="18750"/>
    <cellStyle name="20% - Accent3 72 2 3" xfId="14167"/>
    <cellStyle name="20% - Accent3 72 3" xfId="5844"/>
    <cellStyle name="20% - Accent3 72 3 2" xfId="16941"/>
    <cellStyle name="20% - Accent3 72 4" xfId="12357"/>
    <cellStyle name="20% - Accent3 73" xfId="3994"/>
    <cellStyle name="20% - Accent3 73 2" xfId="8577"/>
    <cellStyle name="20% - Accent3 73 2 2" xfId="19674"/>
    <cellStyle name="20% - Accent3 73 3" xfId="15091"/>
    <cellStyle name="20% - Accent3 74" xfId="2185"/>
    <cellStyle name="20% - Accent3 74 2" xfId="6768"/>
    <cellStyle name="20% - Accent3 74 2 2" xfId="17865"/>
    <cellStyle name="20% - Accent3 74 3" xfId="13282"/>
    <cellStyle name="20% - Accent3 75" xfId="4882"/>
    <cellStyle name="20% - Accent3 75 2" xfId="9465"/>
    <cellStyle name="20% - Accent3 75 2 2" xfId="20562"/>
    <cellStyle name="20% - Accent3 75 3" xfId="15979"/>
    <cellStyle name="20% - Accent3 76" xfId="4908"/>
    <cellStyle name="20% - Accent3 76 2" xfId="16005"/>
    <cellStyle name="20% - Accent3 77" xfId="4919"/>
    <cellStyle name="20% - Accent3 77 2" xfId="16016"/>
    <cellStyle name="20% - Accent3 78" xfId="9491"/>
    <cellStyle name="20% - Accent3 78 2" xfId="20588"/>
    <cellStyle name="20% - Accent3 79" xfId="9505"/>
    <cellStyle name="20% - Accent3 79 2" xfId="20601"/>
    <cellStyle name="20% - Accent3 8" xfId="195"/>
    <cellStyle name="20% - Accent3 8 2" xfId="1347"/>
    <cellStyle name="20% - Accent3 8 2 2" xfId="3165"/>
    <cellStyle name="20% - Accent3 8 2 2 2" xfId="7748"/>
    <cellStyle name="20% - Accent3 8 2 2 2 2" xfId="18845"/>
    <cellStyle name="20% - Accent3 8 2 2 3" xfId="14262"/>
    <cellStyle name="20% - Accent3 8 2 3" xfId="5939"/>
    <cellStyle name="20% - Accent3 8 2 3 2" xfId="17036"/>
    <cellStyle name="20% - Accent3 8 2 4" xfId="12452"/>
    <cellStyle name="20% - Accent3 8 3" xfId="4089"/>
    <cellStyle name="20% - Accent3 8 3 2" xfId="8672"/>
    <cellStyle name="20% - Accent3 8 3 2 2" xfId="19769"/>
    <cellStyle name="20% - Accent3 8 3 3" xfId="15186"/>
    <cellStyle name="20% - Accent3 8 4" xfId="2280"/>
    <cellStyle name="20% - Accent3 8 4 2" xfId="6863"/>
    <cellStyle name="20% - Accent3 8 4 2 2" xfId="17960"/>
    <cellStyle name="20% - Accent3 8 4 3" xfId="13377"/>
    <cellStyle name="20% - Accent3 8 5" xfId="5014"/>
    <cellStyle name="20% - Accent3 8 5 2" xfId="16111"/>
    <cellStyle name="20% - Accent3 8 6" xfId="423"/>
    <cellStyle name="20% - Accent3 8 6 2" xfId="11539"/>
    <cellStyle name="20% - Accent3 8 7" xfId="11316"/>
    <cellStyle name="20% - Accent3 80" xfId="9518"/>
    <cellStyle name="20% - Accent3 80 2" xfId="20614"/>
    <cellStyle name="20% - Accent3 81" xfId="9531"/>
    <cellStyle name="20% - Accent3 81 2" xfId="20627"/>
    <cellStyle name="20% - Accent3 82" xfId="9557"/>
    <cellStyle name="20% - Accent3 82 2" xfId="20653"/>
    <cellStyle name="20% - Accent3 83" xfId="9583"/>
    <cellStyle name="20% - Accent3 83 2" xfId="20679"/>
    <cellStyle name="20% - Accent3 84" xfId="9609"/>
    <cellStyle name="20% - Accent3 84 2" xfId="20705"/>
    <cellStyle name="20% - Accent3 85" xfId="9635"/>
    <cellStyle name="20% - Accent3 85 2" xfId="20731"/>
    <cellStyle name="20% - Accent3 86" xfId="9661"/>
    <cellStyle name="20% - Accent3 86 2" xfId="20757"/>
    <cellStyle name="20% - Accent3 87" xfId="9687"/>
    <cellStyle name="20% - Accent3 87 2" xfId="20783"/>
    <cellStyle name="20% - Accent3 88" xfId="9713"/>
    <cellStyle name="20% - Accent3 88 2" xfId="20809"/>
    <cellStyle name="20% - Accent3 89" xfId="9739"/>
    <cellStyle name="20% - Accent3 89 2" xfId="20835"/>
    <cellStyle name="20% - Accent3 9" xfId="208"/>
    <cellStyle name="20% - Accent3 9 2" xfId="1360"/>
    <cellStyle name="20% - Accent3 9 2 2" xfId="3178"/>
    <cellStyle name="20% - Accent3 9 2 2 2" xfId="7761"/>
    <cellStyle name="20% - Accent3 9 2 2 2 2" xfId="18858"/>
    <cellStyle name="20% - Accent3 9 2 2 3" xfId="14275"/>
    <cellStyle name="20% - Accent3 9 2 3" xfId="5952"/>
    <cellStyle name="20% - Accent3 9 2 3 2" xfId="17049"/>
    <cellStyle name="20% - Accent3 9 2 4" xfId="12465"/>
    <cellStyle name="20% - Accent3 9 3" xfId="4102"/>
    <cellStyle name="20% - Accent3 9 3 2" xfId="8685"/>
    <cellStyle name="20% - Accent3 9 3 2 2" xfId="19782"/>
    <cellStyle name="20% - Accent3 9 3 3" xfId="15199"/>
    <cellStyle name="20% - Accent3 9 4" xfId="2293"/>
    <cellStyle name="20% - Accent3 9 4 2" xfId="6876"/>
    <cellStyle name="20% - Accent3 9 4 2 2" xfId="17973"/>
    <cellStyle name="20% - Accent3 9 4 3" xfId="13390"/>
    <cellStyle name="20% - Accent3 9 5" xfId="5027"/>
    <cellStyle name="20% - Accent3 9 5 2" xfId="16124"/>
    <cellStyle name="20% - Accent3 9 6" xfId="436"/>
    <cellStyle name="20% - Accent3 9 6 2" xfId="11552"/>
    <cellStyle name="20% - Accent3 9 7" xfId="11329"/>
    <cellStyle name="20% - Accent3 90" xfId="9765"/>
    <cellStyle name="20% - Accent3 90 2" xfId="20861"/>
    <cellStyle name="20% - Accent3 91" xfId="9791"/>
    <cellStyle name="20% - Accent3 91 2" xfId="20887"/>
    <cellStyle name="20% - Accent3 92" xfId="9817"/>
    <cellStyle name="20% - Accent3 92 2" xfId="20913"/>
    <cellStyle name="20% - Accent3 93" xfId="9843"/>
    <cellStyle name="20% - Accent3 93 2" xfId="20939"/>
    <cellStyle name="20% - Accent3 94" xfId="9869"/>
    <cellStyle name="20% - Accent3 94 2" xfId="20965"/>
    <cellStyle name="20% - Accent3 95" xfId="9895"/>
    <cellStyle name="20% - Accent3 95 2" xfId="20991"/>
    <cellStyle name="20% - Accent3 96" xfId="9908"/>
    <cellStyle name="20% - Accent3 96 2" xfId="21004"/>
    <cellStyle name="20% - Accent3 97" xfId="9934"/>
    <cellStyle name="20% - Accent3 97 2" xfId="21030"/>
    <cellStyle name="20% - Accent3 98" xfId="9947"/>
    <cellStyle name="20% - Accent3 98 2" xfId="21043"/>
    <cellStyle name="20% - Accent3 99" xfId="9960"/>
    <cellStyle name="20% - Accent3 99 2" xfId="21056"/>
    <cellStyle name="20% - Accent4" xfId="84" builtinId="42" customBuiltin="1"/>
    <cellStyle name="20% - Accent4 10" xfId="223"/>
    <cellStyle name="20% - Accent4 10 2" xfId="1375"/>
    <cellStyle name="20% - Accent4 10 2 2" xfId="3193"/>
    <cellStyle name="20% - Accent4 10 2 2 2" xfId="7776"/>
    <cellStyle name="20% - Accent4 10 2 2 2 2" xfId="18873"/>
    <cellStyle name="20% - Accent4 10 2 2 3" xfId="14290"/>
    <cellStyle name="20% - Accent4 10 2 3" xfId="5967"/>
    <cellStyle name="20% - Accent4 10 2 3 2" xfId="17064"/>
    <cellStyle name="20% - Accent4 10 2 4" xfId="12480"/>
    <cellStyle name="20% - Accent4 10 3" xfId="4117"/>
    <cellStyle name="20% - Accent4 10 3 2" xfId="8700"/>
    <cellStyle name="20% - Accent4 10 3 2 2" xfId="19797"/>
    <cellStyle name="20% - Accent4 10 3 3" xfId="15214"/>
    <cellStyle name="20% - Accent4 10 4" xfId="2308"/>
    <cellStyle name="20% - Accent4 10 4 2" xfId="6891"/>
    <cellStyle name="20% - Accent4 10 4 2 2" xfId="17988"/>
    <cellStyle name="20% - Accent4 10 4 3" xfId="13405"/>
    <cellStyle name="20% - Accent4 10 5" xfId="5042"/>
    <cellStyle name="20% - Accent4 10 5 2" xfId="16139"/>
    <cellStyle name="20% - Accent4 10 6" xfId="451"/>
    <cellStyle name="20% - Accent4 10 6 2" xfId="11567"/>
    <cellStyle name="20% - Accent4 10 7" xfId="11344"/>
    <cellStyle name="20% - Accent4 100" xfId="9975"/>
    <cellStyle name="20% - Accent4 100 2" xfId="21071"/>
    <cellStyle name="20% - Accent4 101" xfId="9988"/>
    <cellStyle name="20% - Accent4 101 2" xfId="21084"/>
    <cellStyle name="20% - Accent4 102" xfId="10001"/>
    <cellStyle name="20% - Accent4 102 2" xfId="21097"/>
    <cellStyle name="20% - Accent4 103" xfId="10014"/>
    <cellStyle name="20% - Accent4 103 2" xfId="21110"/>
    <cellStyle name="20% - Accent4 104" xfId="10027"/>
    <cellStyle name="20% - Accent4 104 2" xfId="21123"/>
    <cellStyle name="20% - Accent4 105" xfId="10040"/>
    <cellStyle name="20% - Accent4 105 2" xfId="21136"/>
    <cellStyle name="20% - Accent4 106" xfId="10053"/>
    <cellStyle name="20% - Accent4 106 2" xfId="21149"/>
    <cellStyle name="20% - Accent4 107" xfId="10066"/>
    <cellStyle name="20% - Accent4 107 2" xfId="21162"/>
    <cellStyle name="20% - Accent4 108" xfId="10079"/>
    <cellStyle name="20% - Accent4 108 2" xfId="21175"/>
    <cellStyle name="20% - Accent4 109" xfId="10092"/>
    <cellStyle name="20% - Accent4 109 2" xfId="21188"/>
    <cellStyle name="20% - Accent4 11" xfId="236"/>
    <cellStyle name="20% - Accent4 11 2" xfId="1388"/>
    <cellStyle name="20% - Accent4 11 2 2" xfId="3206"/>
    <cellStyle name="20% - Accent4 11 2 2 2" xfId="7789"/>
    <cellStyle name="20% - Accent4 11 2 2 2 2" xfId="18886"/>
    <cellStyle name="20% - Accent4 11 2 2 3" xfId="14303"/>
    <cellStyle name="20% - Accent4 11 2 3" xfId="5980"/>
    <cellStyle name="20% - Accent4 11 2 3 2" xfId="17077"/>
    <cellStyle name="20% - Accent4 11 2 4" xfId="12493"/>
    <cellStyle name="20% - Accent4 11 3" xfId="4130"/>
    <cellStyle name="20% - Accent4 11 3 2" xfId="8713"/>
    <cellStyle name="20% - Accent4 11 3 2 2" xfId="19810"/>
    <cellStyle name="20% - Accent4 11 3 3" xfId="15227"/>
    <cellStyle name="20% - Accent4 11 4" xfId="2321"/>
    <cellStyle name="20% - Accent4 11 4 2" xfId="6904"/>
    <cellStyle name="20% - Accent4 11 4 2 2" xfId="18001"/>
    <cellStyle name="20% - Accent4 11 4 3" xfId="13418"/>
    <cellStyle name="20% - Accent4 11 5" xfId="5055"/>
    <cellStyle name="20% - Accent4 11 5 2" xfId="16152"/>
    <cellStyle name="20% - Accent4 11 6" xfId="464"/>
    <cellStyle name="20% - Accent4 11 6 2" xfId="11580"/>
    <cellStyle name="20% - Accent4 11 7" xfId="11357"/>
    <cellStyle name="20% - Accent4 110" xfId="10105"/>
    <cellStyle name="20% - Accent4 110 2" xfId="21201"/>
    <cellStyle name="20% - Accent4 111" xfId="10118"/>
    <cellStyle name="20% - Accent4 111 2" xfId="21214"/>
    <cellStyle name="20% - Accent4 112" xfId="10131"/>
    <cellStyle name="20% - Accent4 112 2" xfId="21227"/>
    <cellStyle name="20% - Accent4 113" xfId="10144"/>
    <cellStyle name="20% - Accent4 113 2" xfId="21240"/>
    <cellStyle name="20% - Accent4 114" xfId="10157"/>
    <cellStyle name="20% - Accent4 114 2" xfId="21253"/>
    <cellStyle name="20% - Accent4 115" xfId="10170"/>
    <cellStyle name="20% - Accent4 115 2" xfId="21266"/>
    <cellStyle name="20% - Accent4 116" xfId="10183"/>
    <cellStyle name="20% - Accent4 116 2" xfId="21279"/>
    <cellStyle name="20% - Accent4 117" xfId="10196"/>
    <cellStyle name="20% - Accent4 117 2" xfId="21292"/>
    <cellStyle name="20% - Accent4 118" xfId="10209"/>
    <cellStyle name="20% - Accent4 118 2" xfId="21305"/>
    <cellStyle name="20% - Accent4 119" xfId="10222"/>
    <cellStyle name="20% - Accent4 119 2" xfId="21318"/>
    <cellStyle name="20% - Accent4 12" xfId="249"/>
    <cellStyle name="20% - Accent4 12 2" xfId="1401"/>
    <cellStyle name="20% - Accent4 12 2 2" xfId="3219"/>
    <cellStyle name="20% - Accent4 12 2 2 2" xfId="7802"/>
    <cellStyle name="20% - Accent4 12 2 2 2 2" xfId="18899"/>
    <cellStyle name="20% - Accent4 12 2 2 3" xfId="14316"/>
    <cellStyle name="20% - Accent4 12 2 3" xfId="5993"/>
    <cellStyle name="20% - Accent4 12 2 3 2" xfId="17090"/>
    <cellStyle name="20% - Accent4 12 2 4" xfId="12506"/>
    <cellStyle name="20% - Accent4 12 3" xfId="4143"/>
    <cellStyle name="20% - Accent4 12 3 2" xfId="8726"/>
    <cellStyle name="20% - Accent4 12 3 2 2" xfId="19823"/>
    <cellStyle name="20% - Accent4 12 3 3" xfId="15240"/>
    <cellStyle name="20% - Accent4 12 4" xfId="2334"/>
    <cellStyle name="20% - Accent4 12 4 2" xfId="6917"/>
    <cellStyle name="20% - Accent4 12 4 2 2" xfId="18014"/>
    <cellStyle name="20% - Accent4 12 4 3" xfId="13431"/>
    <cellStyle name="20% - Accent4 12 5" xfId="5068"/>
    <cellStyle name="20% - Accent4 12 5 2" xfId="16165"/>
    <cellStyle name="20% - Accent4 12 6" xfId="477"/>
    <cellStyle name="20% - Accent4 12 6 2" xfId="11593"/>
    <cellStyle name="20% - Accent4 12 7" xfId="11370"/>
    <cellStyle name="20% - Accent4 120" xfId="10235"/>
    <cellStyle name="20% - Accent4 120 2" xfId="21331"/>
    <cellStyle name="20% - Accent4 121" xfId="10248"/>
    <cellStyle name="20% - Accent4 121 2" xfId="21344"/>
    <cellStyle name="20% - Accent4 122" xfId="10274"/>
    <cellStyle name="20% - Accent4 122 2" xfId="21370"/>
    <cellStyle name="20% - Accent4 123" xfId="10300"/>
    <cellStyle name="20% - Accent4 123 2" xfId="21396"/>
    <cellStyle name="20% - Accent4 124" xfId="10313"/>
    <cellStyle name="20% - Accent4 124 2" xfId="21409"/>
    <cellStyle name="20% - Accent4 125" xfId="10326"/>
    <cellStyle name="20% - Accent4 125 2" xfId="21422"/>
    <cellStyle name="20% - Accent4 126" xfId="10352"/>
    <cellStyle name="20% - Accent4 126 2" xfId="21448"/>
    <cellStyle name="20% - Accent4 127" xfId="10378"/>
    <cellStyle name="20% - Accent4 127 2" xfId="21474"/>
    <cellStyle name="20% - Accent4 128" xfId="10404"/>
    <cellStyle name="20% - Accent4 128 2" xfId="21500"/>
    <cellStyle name="20% - Accent4 129" xfId="10430"/>
    <cellStyle name="20% - Accent4 129 2" xfId="21526"/>
    <cellStyle name="20% - Accent4 13" xfId="262"/>
    <cellStyle name="20% - Accent4 13 2" xfId="1414"/>
    <cellStyle name="20% - Accent4 13 2 2" xfId="3232"/>
    <cellStyle name="20% - Accent4 13 2 2 2" xfId="7815"/>
    <cellStyle name="20% - Accent4 13 2 2 2 2" xfId="18912"/>
    <cellStyle name="20% - Accent4 13 2 2 3" xfId="14329"/>
    <cellStyle name="20% - Accent4 13 2 3" xfId="6006"/>
    <cellStyle name="20% - Accent4 13 2 3 2" xfId="17103"/>
    <cellStyle name="20% - Accent4 13 2 4" xfId="12519"/>
    <cellStyle name="20% - Accent4 13 3" xfId="4156"/>
    <cellStyle name="20% - Accent4 13 3 2" xfId="8739"/>
    <cellStyle name="20% - Accent4 13 3 2 2" xfId="19836"/>
    <cellStyle name="20% - Accent4 13 3 3" xfId="15253"/>
    <cellStyle name="20% - Accent4 13 4" xfId="2347"/>
    <cellStyle name="20% - Accent4 13 4 2" xfId="6930"/>
    <cellStyle name="20% - Accent4 13 4 2 2" xfId="18027"/>
    <cellStyle name="20% - Accent4 13 4 3" xfId="13444"/>
    <cellStyle name="20% - Accent4 13 5" xfId="5081"/>
    <cellStyle name="20% - Accent4 13 5 2" xfId="16178"/>
    <cellStyle name="20% - Accent4 13 6" xfId="490"/>
    <cellStyle name="20% - Accent4 13 6 2" xfId="11606"/>
    <cellStyle name="20% - Accent4 13 7" xfId="11383"/>
    <cellStyle name="20% - Accent4 130" xfId="10456"/>
    <cellStyle name="20% - Accent4 130 2" xfId="21552"/>
    <cellStyle name="20% - Accent4 131" xfId="10482"/>
    <cellStyle name="20% - Accent4 131 2" xfId="21578"/>
    <cellStyle name="20% - Accent4 132" xfId="10508"/>
    <cellStyle name="20% - Accent4 132 2" xfId="21604"/>
    <cellStyle name="20% - Accent4 133" xfId="10534"/>
    <cellStyle name="20% - Accent4 133 2" xfId="21630"/>
    <cellStyle name="20% - Accent4 134" xfId="10547"/>
    <cellStyle name="20% - Accent4 134 2" xfId="21643"/>
    <cellStyle name="20% - Accent4 135" xfId="10560"/>
    <cellStyle name="20% - Accent4 135 2" xfId="21656"/>
    <cellStyle name="20% - Accent4 136" xfId="10573"/>
    <cellStyle name="20% - Accent4 136 2" xfId="21669"/>
    <cellStyle name="20% - Accent4 137" xfId="10586"/>
    <cellStyle name="20% - Accent4 137 2" xfId="21682"/>
    <cellStyle name="20% - Accent4 138" xfId="10612"/>
    <cellStyle name="20% - Accent4 138 2" xfId="21708"/>
    <cellStyle name="20% - Accent4 139" xfId="10625"/>
    <cellStyle name="20% - Accent4 139 2" xfId="21721"/>
    <cellStyle name="20% - Accent4 14" xfId="301"/>
    <cellStyle name="20% - Accent4 14 2" xfId="1427"/>
    <cellStyle name="20% - Accent4 14 2 2" xfId="3245"/>
    <cellStyle name="20% - Accent4 14 2 2 2" xfId="7828"/>
    <cellStyle name="20% - Accent4 14 2 2 2 2" xfId="18925"/>
    <cellStyle name="20% - Accent4 14 2 2 3" xfId="14342"/>
    <cellStyle name="20% - Accent4 14 2 3" xfId="6019"/>
    <cellStyle name="20% - Accent4 14 2 3 2" xfId="17116"/>
    <cellStyle name="20% - Accent4 14 2 4" xfId="12532"/>
    <cellStyle name="20% - Accent4 14 3" xfId="4169"/>
    <cellStyle name="20% - Accent4 14 3 2" xfId="8752"/>
    <cellStyle name="20% - Accent4 14 3 2 2" xfId="19849"/>
    <cellStyle name="20% - Accent4 14 3 3" xfId="15266"/>
    <cellStyle name="20% - Accent4 14 4" xfId="2360"/>
    <cellStyle name="20% - Accent4 14 4 2" xfId="6943"/>
    <cellStyle name="20% - Accent4 14 4 2 2" xfId="18040"/>
    <cellStyle name="20% - Accent4 14 4 3" xfId="13457"/>
    <cellStyle name="20% - Accent4 14 5" xfId="5094"/>
    <cellStyle name="20% - Accent4 14 5 2" xfId="16191"/>
    <cellStyle name="20% - Accent4 14 6" xfId="503"/>
    <cellStyle name="20% - Accent4 14 6 2" xfId="11619"/>
    <cellStyle name="20% - Accent4 14 7" xfId="11422"/>
    <cellStyle name="20% - Accent4 140" xfId="10638"/>
    <cellStyle name="20% - Accent4 140 2" xfId="21734"/>
    <cellStyle name="20% - Accent4 141" xfId="10651"/>
    <cellStyle name="20% - Accent4 141 2" xfId="21747"/>
    <cellStyle name="20% - Accent4 142" xfId="10664"/>
    <cellStyle name="20% - Accent4 142 2" xfId="21760"/>
    <cellStyle name="20% - Accent4 143" xfId="10677"/>
    <cellStyle name="20% - Accent4 143 2" xfId="21773"/>
    <cellStyle name="20% - Accent4 144" xfId="10690"/>
    <cellStyle name="20% - Accent4 144 2" xfId="21786"/>
    <cellStyle name="20% - Accent4 145" xfId="10703"/>
    <cellStyle name="20% - Accent4 145 2" xfId="21799"/>
    <cellStyle name="20% - Accent4 146" xfId="10716"/>
    <cellStyle name="20% - Accent4 146 2" xfId="21812"/>
    <cellStyle name="20% - Accent4 147" xfId="10729"/>
    <cellStyle name="20% - Accent4 147 2" xfId="21825"/>
    <cellStyle name="20% - Accent4 148" xfId="10742"/>
    <cellStyle name="20% - Accent4 148 2" xfId="21838"/>
    <cellStyle name="20% - Accent4 149" xfId="10755"/>
    <cellStyle name="20% - Accent4 149 2" xfId="21851"/>
    <cellStyle name="20% - Accent4 15" xfId="328"/>
    <cellStyle name="20% - Accent4 15 2" xfId="1440"/>
    <cellStyle name="20% - Accent4 15 2 2" xfId="3258"/>
    <cellStyle name="20% - Accent4 15 2 2 2" xfId="7841"/>
    <cellStyle name="20% - Accent4 15 2 2 2 2" xfId="18938"/>
    <cellStyle name="20% - Accent4 15 2 2 3" xfId="14355"/>
    <cellStyle name="20% - Accent4 15 2 3" xfId="6032"/>
    <cellStyle name="20% - Accent4 15 2 3 2" xfId="17129"/>
    <cellStyle name="20% - Accent4 15 2 4" xfId="12545"/>
    <cellStyle name="20% - Accent4 15 3" xfId="4182"/>
    <cellStyle name="20% - Accent4 15 3 2" xfId="8765"/>
    <cellStyle name="20% - Accent4 15 3 2 2" xfId="19862"/>
    <cellStyle name="20% - Accent4 15 3 3" xfId="15279"/>
    <cellStyle name="20% - Accent4 15 4" xfId="2373"/>
    <cellStyle name="20% - Accent4 15 4 2" xfId="6956"/>
    <cellStyle name="20% - Accent4 15 4 2 2" xfId="18053"/>
    <cellStyle name="20% - Accent4 15 4 3" xfId="13470"/>
    <cellStyle name="20% - Accent4 15 5" xfId="5107"/>
    <cellStyle name="20% - Accent4 15 5 2" xfId="16204"/>
    <cellStyle name="20% - Accent4 15 6" xfId="11449"/>
    <cellStyle name="20% - Accent4 150" xfId="10768"/>
    <cellStyle name="20% - Accent4 150 2" xfId="21864"/>
    <cellStyle name="20% - Accent4 151" xfId="10794"/>
    <cellStyle name="20% - Accent4 151 2" xfId="21890"/>
    <cellStyle name="20% - Accent4 152" xfId="10807"/>
    <cellStyle name="20% - Accent4 152 2" xfId="21903"/>
    <cellStyle name="20% - Accent4 153" xfId="10820"/>
    <cellStyle name="20% - Accent4 153 2" xfId="21916"/>
    <cellStyle name="20% - Accent4 154" xfId="10833"/>
    <cellStyle name="20% - Accent4 154 2" xfId="21929"/>
    <cellStyle name="20% - Accent4 155" xfId="10846"/>
    <cellStyle name="20% - Accent4 156" xfId="10859"/>
    <cellStyle name="20% - Accent4 157" xfId="10872"/>
    <cellStyle name="20% - Accent4 158" xfId="10885"/>
    <cellStyle name="20% - Accent4 159" xfId="10898"/>
    <cellStyle name="20% - Accent4 16" xfId="516"/>
    <cellStyle name="20% - Accent4 16 2" xfId="1453"/>
    <cellStyle name="20% - Accent4 16 2 2" xfId="3271"/>
    <cellStyle name="20% - Accent4 16 2 2 2" xfId="7854"/>
    <cellStyle name="20% - Accent4 16 2 2 2 2" xfId="18951"/>
    <cellStyle name="20% - Accent4 16 2 2 3" xfId="14368"/>
    <cellStyle name="20% - Accent4 16 2 3" xfId="6045"/>
    <cellStyle name="20% - Accent4 16 2 3 2" xfId="17142"/>
    <cellStyle name="20% - Accent4 16 2 4" xfId="12558"/>
    <cellStyle name="20% - Accent4 16 3" xfId="4195"/>
    <cellStyle name="20% - Accent4 16 3 2" xfId="8778"/>
    <cellStyle name="20% - Accent4 16 3 2 2" xfId="19875"/>
    <cellStyle name="20% - Accent4 16 3 3" xfId="15292"/>
    <cellStyle name="20% - Accent4 16 4" xfId="2386"/>
    <cellStyle name="20% - Accent4 16 4 2" xfId="6969"/>
    <cellStyle name="20% - Accent4 16 4 2 2" xfId="18066"/>
    <cellStyle name="20% - Accent4 16 4 3" xfId="13483"/>
    <cellStyle name="20% - Accent4 16 5" xfId="5120"/>
    <cellStyle name="20% - Accent4 16 5 2" xfId="16217"/>
    <cellStyle name="20% - Accent4 16 6" xfId="11632"/>
    <cellStyle name="20% - Accent4 160" xfId="10911"/>
    <cellStyle name="20% - Accent4 161" xfId="10924"/>
    <cellStyle name="20% - Accent4 162" xfId="10937"/>
    <cellStyle name="20% - Accent4 163" xfId="10950"/>
    <cellStyle name="20% - Accent4 164" xfId="10963"/>
    <cellStyle name="20% - Accent4 165" xfId="10976"/>
    <cellStyle name="20% - Accent4 166" xfId="10989"/>
    <cellStyle name="20% - Accent4 167" xfId="11002"/>
    <cellStyle name="20% - Accent4 168" xfId="11015"/>
    <cellStyle name="20% - Accent4 169" xfId="11028"/>
    <cellStyle name="20% - Accent4 17" xfId="529"/>
    <cellStyle name="20% - Accent4 17 2" xfId="1466"/>
    <cellStyle name="20% - Accent4 17 2 2" xfId="3284"/>
    <cellStyle name="20% - Accent4 17 2 2 2" xfId="7867"/>
    <cellStyle name="20% - Accent4 17 2 2 2 2" xfId="18964"/>
    <cellStyle name="20% - Accent4 17 2 2 3" xfId="14381"/>
    <cellStyle name="20% - Accent4 17 2 3" xfId="6058"/>
    <cellStyle name="20% - Accent4 17 2 3 2" xfId="17155"/>
    <cellStyle name="20% - Accent4 17 2 4" xfId="12571"/>
    <cellStyle name="20% - Accent4 17 3" xfId="4208"/>
    <cellStyle name="20% - Accent4 17 3 2" xfId="8791"/>
    <cellStyle name="20% - Accent4 17 3 2 2" xfId="19888"/>
    <cellStyle name="20% - Accent4 17 3 3" xfId="15305"/>
    <cellStyle name="20% - Accent4 17 4" xfId="2399"/>
    <cellStyle name="20% - Accent4 17 4 2" xfId="6982"/>
    <cellStyle name="20% - Accent4 17 4 2 2" xfId="18079"/>
    <cellStyle name="20% - Accent4 17 4 3" xfId="13496"/>
    <cellStyle name="20% - Accent4 17 5" xfId="5133"/>
    <cellStyle name="20% - Accent4 17 5 2" xfId="16230"/>
    <cellStyle name="20% - Accent4 17 6" xfId="11645"/>
    <cellStyle name="20% - Accent4 170" xfId="11041"/>
    <cellStyle name="20% - Accent4 171" xfId="11054"/>
    <cellStyle name="20% - Accent4 172" xfId="11067"/>
    <cellStyle name="20% - Accent4 173" xfId="11080"/>
    <cellStyle name="20% - Accent4 174" xfId="11093"/>
    <cellStyle name="20% - Accent4 175" xfId="11106"/>
    <cellStyle name="20% - Accent4 176" xfId="11119"/>
    <cellStyle name="20% - Accent4 177" xfId="11132"/>
    <cellStyle name="20% - Accent4 178" xfId="11145"/>
    <cellStyle name="20% - Accent4 179" xfId="11158"/>
    <cellStyle name="20% - Accent4 18" xfId="542"/>
    <cellStyle name="20% - Accent4 18 2" xfId="1479"/>
    <cellStyle name="20% - Accent4 18 2 2" xfId="3297"/>
    <cellStyle name="20% - Accent4 18 2 2 2" xfId="7880"/>
    <cellStyle name="20% - Accent4 18 2 2 2 2" xfId="18977"/>
    <cellStyle name="20% - Accent4 18 2 2 3" xfId="14394"/>
    <cellStyle name="20% - Accent4 18 2 3" xfId="6071"/>
    <cellStyle name="20% - Accent4 18 2 3 2" xfId="17168"/>
    <cellStyle name="20% - Accent4 18 2 4" xfId="12584"/>
    <cellStyle name="20% - Accent4 18 3" xfId="4221"/>
    <cellStyle name="20% - Accent4 18 3 2" xfId="8804"/>
    <cellStyle name="20% - Accent4 18 3 2 2" xfId="19901"/>
    <cellStyle name="20% - Accent4 18 3 3" xfId="15318"/>
    <cellStyle name="20% - Accent4 18 4" xfId="2412"/>
    <cellStyle name="20% - Accent4 18 4 2" xfId="6995"/>
    <cellStyle name="20% - Accent4 18 4 2 2" xfId="18092"/>
    <cellStyle name="20% - Accent4 18 4 3" xfId="13509"/>
    <cellStyle name="20% - Accent4 18 5" xfId="5146"/>
    <cellStyle name="20% - Accent4 18 5 2" xfId="16243"/>
    <cellStyle name="20% - Accent4 18 6" xfId="11658"/>
    <cellStyle name="20% - Accent4 180" xfId="11171"/>
    <cellStyle name="20% - Accent4 181" xfId="11212"/>
    <cellStyle name="20% - Accent4 182" xfId="21942"/>
    <cellStyle name="20% - Accent4 183" xfId="21955"/>
    <cellStyle name="20% - Accent4 184" xfId="21969"/>
    <cellStyle name="20% - Accent4 185" xfId="21982"/>
    <cellStyle name="20% - Accent4 186" xfId="21995"/>
    <cellStyle name="20% - Accent4 187" xfId="22008"/>
    <cellStyle name="20% - Accent4 188" xfId="22021"/>
    <cellStyle name="20% - Accent4 189" xfId="22034"/>
    <cellStyle name="20% - Accent4 19" xfId="555"/>
    <cellStyle name="20% - Accent4 19 2" xfId="1492"/>
    <cellStyle name="20% - Accent4 19 2 2" xfId="3310"/>
    <cellStyle name="20% - Accent4 19 2 2 2" xfId="7893"/>
    <cellStyle name="20% - Accent4 19 2 2 2 2" xfId="18990"/>
    <cellStyle name="20% - Accent4 19 2 2 3" xfId="14407"/>
    <cellStyle name="20% - Accent4 19 2 3" xfId="6084"/>
    <cellStyle name="20% - Accent4 19 2 3 2" xfId="17181"/>
    <cellStyle name="20% - Accent4 19 2 4" xfId="12597"/>
    <cellStyle name="20% - Accent4 19 3" xfId="4234"/>
    <cellStyle name="20% - Accent4 19 3 2" xfId="8817"/>
    <cellStyle name="20% - Accent4 19 3 2 2" xfId="19914"/>
    <cellStyle name="20% - Accent4 19 3 3" xfId="15331"/>
    <cellStyle name="20% - Accent4 19 4" xfId="2425"/>
    <cellStyle name="20% - Accent4 19 4 2" xfId="7008"/>
    <cellStyle name="20% - Accent4 19 4 2 2" xfId="18105"/>
    <cellStyle name="20% - Accent4 19 4 3" xfId="13522"/>
    <cellStyle name="20% - Accent4 19 5" xfId="5159"/>
    <cellStyle name="20% - Accent4 19 5 2" xfId="16256"/>
    <cellStyle name="20% - Accent4 19 6" xfId="11671"/>
    <cellStyle name="20% - Accent4 190" xfId="22047"/>
    <cellStyle name="20% - Accent4 191" xfId="22060"/>
    <cellStyle name="20% - Accent4 192" xfId="22073"/>
    <cellStyle name="20% - Accent4 193" xfId="22086"/>
    <cellStyle name="20% - Accent4 194" xfId="22099"/>
    <cellStyle name="20% - Accent4 195" xfId="22112"/>
    <cellStyle name="20% - Accent4 196" xfId="22125"/>
    <cellStyle name="20% - Accent4 197" xfId="22138"/>
    <cellStyle name="20% - Accent4 198" xfId="22151"/>
    <cellStyle name="20% - Accent4 199" xfId="22164"/>
    <cellStyle name="20% - Accent4 2" xfId="7"/>
    <cellStyle name="20% - Accent4 2 10" xfId="9598"/>
    <cellStyle name="20% - Accent4 2 10 2" xfId="20694"/>
    <cellStyle name="20% - Accent4 2 11" xfId="9624"/>
    <cellStyle name="20% - Accent4 2 11 2" xfId="20720"/>
    <cellStyle name="20% - Accent4 2 12" xfId="9650"/>
    <cellStyle name="20% - Accent4 2 12 2" xfId="20746"/>
    <cellStyle name="20% - Accent4 2 13" xfId="9676"/>
    <cellStyle name="20% - Accent4 2 13 2" xfId="20772"/>
    <cellStyle name="20% - Accent4 2 14" xfId="9702"/>
    <cellStyle name="20% - Accent4 2 14 2" xfId="20798"/>
    <cellStyle name="20% - Accent4 2 15" xfId="9728"/>
    <cellStyle name="20% - Accent4 2 15 2" xfId="20824"/>
    <cellStyle name="20% - Accent4 2 16" xfId="9754"/>
    <cellStyle name="20% - Accent4 2 16 2" xfId="20850"/>
    <cellStyle name="20% - Accent4 2 17" xfId="9780"/>
    <cellStyle name="20% - Accent4 2 17 2" xfId="20876"/>
    <cellStyle name="20% - Accent4 2 18" xfId="9806"/>
    <cellStyle name="20% - Accent4 2 18 2" xfId="20902"/>
    <cellStyle name="20% - Accent4 2 19" xfId="9832"/>
    <cellStyle name="20% - Accent4 2 19 2" xfId="20928"/>
    <cellStyle name="20% - Accent4 2 2" xfId="100"/>
    <cellStyle name="20% - Accent4 2 2 2" xfId="3089"/>
    <cellStyle name="20% - Accent4 2 2 2 2" xfId="7672"/>
    <cellStyle name="20% - Accent4 2 2 2 2 2" xfId="18769"/>
    <cellStyle name="20% - Accent4 2 2 2 3" xfId="14186"/>
    <cellStyle name="20% - Accent4 2 2 3" xfId="5863"/>
    <cellStyle name="20% - Accent4 2 2 3 2" xfId="16960"/>
    <cellStyle name="20% - Accent4 2 2 4" xfId="1269"/>
    <cellStyle name="20% - Accent4 2 2 4 2" xfId="12376"/>
    <cellStyle name="20% - Accent4 2 2 5" xfId="11222"/>
    <cellStyle name="20% - Accent4 2 20" xfId="9858"/>
    <cellStyle name="20% - Accent4 2 20 2" xfId="20954"/>
    <cellStyle name="20% - Accent4 2 21" xfId="9884"/>
    <cellStyle name="20% - Accent4 2 21 2" xfId="20980"/>
    <cellStyle name="20% - Accent4 2 22" xfId="9923"/>
    <cellStyle name="20% - Accent4 2 22 2" xfId="21019"/>
    <cellStyle name="20% - Accent4 2 23" xfId="10261"/>
    <cellStyle name="20% - Accent4 2 23 2" xfId="21357"/>
    <cellStyle name="20% - Accent4 2 24" xfId="10287"/>
    <cellStyle name="20% - Accent4 2 24 2" xfId="21383"/>
    <cellStyle name="20% - Accent4 2 25" xfId="10339"/>
    <cellStyle name="20% - Accent4 2 25 2" xfId="21435"/>
    <cellStyle name="20% - Accent4 2 26" xfId="10365"/>
    <cellStyle name="20% - Accent4 2 26 2" xfId="21461"/>
    <cellStyle name="20% - Accent4 2 27" xfId="10391"/>
    <cellStyle name="20% - Accent4 2 27 2" xfId="21487"/>
    <cellStyle name="20% - Accent4 2 28" xfId="10417"/>
    <cellStyle name="20% - Accent4 2 28 2" xfId="21513"/>
    <cellStyle name="20% - Accent4 2 29" xfId="10443"/>
    <cellStyle name="20% - Accent4 2 29 2" xfId="21539"/>
    <cellStyle name="20% - Accent4 2 3" xfId="144"/>
    <cellStyle name="20% - Accent4 2 3 2" xfId="8596"/>
    <cellStyle name="20% - Accent4 2 3 2 2" xfId="19693"/>
    <cellStyle name="20% - Accent4 2 3 3" xfId="4013"/>
    <cellStyle name="20% - Accent4 2 3 3 2" xfId="15110"/>
    <cellStyle name="20% - Accent4 2 3 4" xfId="11266"/>
    <cellStyle name="20% - Accent4 2 30" xfId="10469"/>
    <cellStyle name="20% - Accent4 2 30 2" xfId="21565"/>
    <cellStyle name="20% - Accent4 2 31" xfId="10495"/>
    <cellStyle name="20% - Accent4 2 31 2" xfId="21591"/>
    <cellStyle name="20% - Accent4 2 32" xfId="10521"/>
    <cellStyle name="20% - Accent4 2 32 2" xfId="21617"/>
    <cellStyle name="20% - Accent4 2 33" xfId="10599"/>
    <cellStyle name="20% - Accent4 2 33 2" xfId="21695"/>
    <cellStyle name="20% - Accent4 2 34" xfId="10781"/>
    <cellStyle name="20% - Accent4 2 34 2" xfId="21877"/>
    <cellStyle name="20% - Accent4 2 35" xfId="11185"/>
    <cellStyle name="20% - Accent4 2 4" xfId="171"/>
    <cellStyle name="20% - Accent4 2 4 2" xfId="6787"/>
    <cellStyle name="20% - Accent4 2 4 2 2" xfId="17884"/>
    <cellStyle name="20% - Accent4 2 4 3" xfId="2204"/>
    <cellStyle name="20% - Accent4 2 4 3 2" xfId="13301"/>
    <cellStyle name="20% - Accent4 2 4 4" xfId="11292"/>
    <cellStyle name="20% - Accent4 2 5" xfId="275"/>
    <cellStyle name="20% - Accent4 2 5 2" xfId="9480"/>
    <cellStyle name="20% - Accent4 2 5 2 2" xfId="20577"/>
    <cellStyle name="20% - Accent4 2 5 3" xfId="4897"/>
    <cellStyle name="20% - Accent4 2 5 3 2" xfId="15994"/>
    <cellStyle name="20% - Accent4 2 5 4" xfId="11396"/>
    <cellStyle name="20% - Accent4 2 6" xfId="314"/>
    <cellStyle name="20% - Accent4 2 6 2" xfId="4938"/>
    <cellStyle name="20% - Accent4 2 6 2 2" xfId="16035"/>
    <cellStyle name="20% - Accent4 2 6 3" xfId="11435"/>
    <cellStyle name="20% - Accent4 2 7" xfId="343"/>
    <cellStyle name="20% - Accent4 2 7 2" xfId="11463"/>
    <cellStyle name="20% - Accent4 2 8" xfId="9546"/>
    <cellStyle name="20% - Accent4 2 8 2" xfId="20642"/>
    <cellStyle name="20% - Accent4 2 9" xfId="9572"/>
    <cellStyle name="20% - Accent4 2 9 2" xfId="20668"/>
    <cellStyle name="20% - Accent4 20" xfId="569"/>
    <cellStyle name="20% - Accent4 20 2" xfId="1506"/>
    <cellStyle name="20% - Accent4 20 2 2" xfId="3323"/>
    <cellStyle name="20% - Accent4 20 2 2 2" xfId="7906"/>
    <cellStyle name="20% - Accent4 20 2 2 2 2" xfId="19003"/>
    <cellStyle name="20% - Accent4 20 2 2 3" xfId="14420"/>
    <cellStyle name="20% - Accent4 20 2 3" xfId="6097"/>
    <cellStyle name="20% - Accent4 20 2 3 2" xfId="17194"/>
    <cellStyle name="20% - Accent4 20 2 4" xfId="12610"/>
    <cellStyle name="20% - Accent4 20 3" xfId="4247"/>
    <cellStyle name="20% - Accent4 20 3 2" xfId="8830"/>
    <cellStyle name="20% - Accent4 20 3 2 2" xfId="19927"/>
    <cellStyle name="20% - Accent4 20 3 3" xfId="15344"/>
    <cellStyle name="20% - Accent4 20 4" xfId="2438"/>
    <cellStyle name="20% - Accent4 20 4 2" xfId="7021"/>
    <cellStyle name="20% - Accent4 20 4 2 2" xfId="18118"/>
    <cellStyle name="20% - Accent4 20 4 3" xfId="13535"/>
    <cellStyle name="20% - Accent4 20 5" xfId="5172"/>
    <cellStyle name="20% - Accent4 20 5 2" xfId="16269"/>
    <cellStyle name="20% - Accent4 20 6" xfId="11684"/>
    <cellStyle name="20% - Accent4 200" xfId="22177"/>
    <cellStyle name="20% - Accent4 201" xfId="22190"/>
    <cellStyle name="20% - Accent4 202" xfId="22203"/>
    <cellStyle name="20% - Accent4 203" xfId="22216"/>
    <cellStyle name="20% - Accent4 204" xfId="22229"/>
    <cellStyle name="20% - Accent4 205" xfId="22242"/>
    <cellStyle name="20% - Accent4 206" xfId="22255"/>
    <cellStyle name="20% - Accent4 207" xfId="22268"/>
    <cellStyle name="20% - Accent4 208" xfId="22281"/>
    <cellStyle name="20% - Accent4 209" xfId="22294"/>
    <cellStyle name="20% - Accent4 21" xfId="582"/>
    <cellStyle name="20% - Accent4 21 2" xfId="1519"/>
    <cellStyle name="20% - Accent4 21 2 2" xfId="3336"/>
    <cellStyle name="20% - Accent4 21 2 2 2" xfId="7919"/>
    <cellStyle name="20% - Accent4 21 2 2 2 2" xfId="19016"/>
    <cellStyle name="20% - Accent4 21 2 2 3" xfId="14433"/>
    <cellStyle name="20% - Accent4 21 2 3" xfId="6110"/>
    <cellStyle name="20% - Accent4 21 2 3 2" xfId="17207"/>
    <cellStyle name="20% - Accent4 21 2 4" xfId="12623"/>
    <cellStyle name="20% - Accent4 21 3" xfId="4260"/>
    <cellStyle name="20% - Accent4 21 3 2" xfId="8843"/>
    <cellStyle name="20% - Accent4 21 3 2 2" xfId="19940"/>
    <cellStyle name="20% - Accent4 21 3 3" xfId="15357"/>
    <cellStyle name="20% - Accent4 21 4" xfId="2451"/>
    <cellStyle name="20% - Accent4 21 4 2" xfId="7034"/>
    <cellStyle name="20% - Accent4 21 4 2 2" xfId="18131"/>
    <cellStyle name="20% - Accent4 21 4 3" xfId="13548"/>
    <cellStyle name="20% - Accent4 21 5" xfId="5185"/>
    <cellStyle name="20% - Accent4 21 5 2" xfId="16282"/>
    <cellStyle name="20% - Accent4 21 6" xfId="11697"/>
    <cellStyle name="20% - Accent4 210" xfId="22307"/>
    <cellStyle name="20% - Accent4 211" xfId="22320"/>
    <cellStyle name="20% - Accent4 212" xfId="22333"/>
    <cellStyle name="20% - Accent4 213" xfId="22346"/>
    <cellStyle name="20% - Accent4 22" xfId="595"/>
    <cellStyle name="20% - Accent4 22 2" xfId="1532"/>
    <cellStyle name="20% - Accent4 22 2 2" xfId="3349"/>
    <cellStyle name="20% - Accent4 22 2 2 2" xfId="7932"/>
    <cellStyle name="20% - Accent4 22 2 2 2 2" xfId="19029"/>
    <cellStyle name="20% - Accent4 22 2 2 3" xfId="14446"/>
    <cellStyle name="20% - Accent4 22 2 3" xfId="6123"/>
    <cellStyle name="20% - Accent4 22 2 3 2" xfId="17220"/>
    <cellStyle name="20% - Accent4 22 2 4" xfId="12636"/>
    <cellStyle name="20% - Accent4 22 3" xfId="4273"/>
    <cellStyle name="20% - Accent4 22 3 2" xfId="8856"/>
    <cellStyle name="20% - Accent4 22 3 2 2" xfId="19953"/>
    <cellStyle name="20% - Accent4 22 3 3" xfId="15370"/>
    <cellStyle name="20% - Accent4 22 4" xfId="2464"/>
    <cellStyle name="20% - Accent4 22 4 2" xfId="7047"/>
    <cellStyle name="20% - Accent4 22 4 2 2" xfId="18144"/>
    <cellStyle name="20% - Accent4 22 4 3" xfId="13561"/>
    <cellStyle name="20% - Accent4 22 5" xfId="5198"/>
    <cellStyle name="20% - Accent4 22 5 2" xfId="16295"/>
    <cellStyle name="20% - Accent4 22 6" xfId="11710"/>
    <cellStyle name="20% - Accent4 23" xfId="608"/>
    <cellStyle name="20% - Accent4 23 2" xfId="1545"/>
    <cellStyle name="20% - Accent4 23 2 2" xfId="3362"/>
    <cellStyle name="20% - Accent4 23 2 2 2" xfId="7945"/>
    <cellStyle name="20% - Accent4 23 2 2 2 2" xfId="19042"/>
    <cellStyle name="20% - Accent4 23 2 2 3" xfId="14459"/>
    <cellStyle name="20% - Accent4 23 2 3" xfId="6136"/>
    <cellStyle name="20% - Accent4 23 2 3 2" xfId="17233"/>
    <cellStyle name="20% - Accent4 23 2 4" xfId="12649"/>
    <cellStyle name="20% - Accent4 23 3" xfId="4286"/>
    <cellStyle name="20% - Accent4 23 3 2" xfId="8869"/>
    <cellStyle name="20% - Accent4 23 3 2 2" xfId="19966"/>
    <cellStyle name="20% - Accent4 23 3 3" xfId="15383"/>
    <cellStyle name="20% - Accent4 23 4" xfId="2477"/>
    <cellStyle name="20% - Accent4 23 4 2" xfId="7060"/>
    <cellStyle name="20% - Accent4 23 4 2 2" xfId="18157"/>
    <cellStyle name="20% - Accent4 23 4 3" xfId="13574"/>
    <cellStyle name="20% - Accent4 23 5" xfId="5211"/>
    <cellStyle name="20% - Accent4 23 5 2" xfId="16308"/>
    <cellStyle name="20% - Accent4 23 6" xfId="11723"/>
    <cellStyle name="20% - Accent4 24" xfId="621"/>
    <cellStyle name="20% - Accent4 24 2" xfId="1558"/>
    <cellStyle name="20% - Accent4 24 2 2" xfId="3375"/>
    <cellStyle name="20% - Accent4 24 2 2 2" xfId="7958"/>
    <cellStyle name="20% - Accent4 24 2 2 2 2" xfId="19055"/>
    <cellStyle name="20% - Accent4 24 2 2 3" xfId="14472"/>
    <cellStyle name="20% - Accent4 24 2 3" xfId="6149"/>
    <cellStyle name="20% - Accent4 24 2 3 2" xfId="17246"/>
    <cellStyle name="20% - Accent4 24 2 4" xfId="12662"/>
    <cellStyle name="20% - Accent4 24 3" xfId="4299"/>
    <cellStyle name="20% - Accent4 24 3 2" xfId="8882"/>
    <cellStyle name="20% - Accent4 24 3 2 2" xfId="19979"/>
    <cellStyle name="20% - Accent4 24 3 3" xfId="15396"/>
    <cellStyle name="20% - Accent4 24 4" xfId="2490"/>
    <cellStyle name="20% - Accent4 24 4 2" xfId="7073"/>
    <cellStyle name="20% - Accent4 24 4 2 2" xfId="18170"/>
    <cellStyle name="20% - Accent4 24 4 3" xfId="13587"/>
    <cellStyle name="20% - Accent4 24 5" xfId="5224"/>
    <cellStyle name="20% - Accent4 24 5 2" xfId="16321"/>
    <cellStyle name="20% - Accent4 24 6" xfId="11736"/>
    <cellStyle name="20% - Accent4 25" xfId="635"/>
    <cellStyle name="20% - Accent4 25 2" xfId="1572"/>
    <cellStyle name="20% - Accent4 25 2 2" xfId="3388"/>
    <cellStyle name="20% - Accent4 25 2 2 2" xfId="7971"/>
    <cellStyle name="20% - Accent4 25 2 2 2 2" xfId="19068"/>
    <cellStyle name="20% - Accent4 25 2 2 3" xfId="14485"/>
    <cellStyle name="20% - Accent4 25 2 3" xfId="6162"/>
    <cellStyle name="20% - Accent4 25 2 3 2" xfId="17259"/>
    <cellStyle name="20% - Accent4 25 2 4" xfId="12675"/>
    <cellStyle name="20% - Accent4 25 3" xfId="4312"/>
    <cellStyle name="20% - Accent4 25 3 2" xfId="8895"/>
    <cellStyle name="20% - Accent4 25 3 2 2" xfId="19992"/>
    <cellStyle name="20% - Accent4 25 3 3" xfId="15409"/>
    <cellStyle name="20% - Accent4 25 4" xfId="2503"/>
    <cellStyle name="20% - Accent4 25 4 2" xfId="7086"/>
    <cellStyle name="20% - Accent4 25 4 2 2" xfId="18183"/>
    <cellStyle name="20% - Accent4 25 4 3" xfId="13600"/>
    <cellStyle name="20% - Accent4 25 5" xfId="5237"/>
    <cellStyle name="20% - Accent4 25 5 2" xfId="16334"/>
    <cellStyle name="20% - Accent4 25 6" xfId="11749"/>
    <cellStyle name="20% - Accent4 26" xfId="648"/>
    <cellStyle name="20% - Accent4 26 2" xfId="1585"/>
    <cellStyle name="20% - Accent4 26 2 2" xfId="3401"/>
    <cellStyle name="20% - Accent4 26 2 2 2" xfId="7984"/>
    <cellStyle name="20% - Accent4 26 2 2 2 2" xfId="19081"/>
    <cellStyle name="20% - Accent4 26 2 2 3" xfId="14498"/>
    <cellStyle name="20% - Accent4 26 2 3" xfId="6175"/>
    <cellStyle name="20% - Accent4 26 2 3 2" xfId="17272"/>
    <cellStyle name="20% - Accent4 26 2 4" xfId="12688"/>
    <cellStyle name="20% - Accent4 26 3" xfId="4325"/>
    <cellStyle name="20% - Accent4 26 3 2" xfId="8908"/>
    <cellStyle name="20% - Accent4 26 3 2 2" xfId="20005"/>
    <cellStyle name="20% - Accent4 26 3 3" xfId="15422"/>
    <cellStyle name="20% - Accent4 26 4" xfId="2516"/>
    <cellStyle name="20% - Accent4 26 4 2" xfId="7099"/>
    <cellStyle name="20% - Accent4 26 4 2 2" xfId="18196"/>
    <cellStyle name="20% - Accent4 26 4 3" xfId="13613"/>
    <cellStyle name="20% - Accent4 26 5" xfId="5250"/>
    <cellStyle name="20% - Accent4 26 5 2" xfId="16347"/>
    <cellStyle name="20% - Accent4 26 6" xfId="11762"/>
    <cellStyle name="20% - Accent4 27" xfId="661"/>
    <cellStyle name="20% - Accent4 27 2" xfId="1598"/>
    <cellStyle name="20% - Accent4 27 2 2" xfId="3414"/>
    <cellStyle name="20% - Accent4 27 2 2 2" xfId="7997"/>
    <cellStyle name="20% - Accent4 27 2 2 2 2" xfId="19094"/>
    <cellStyle name="20% - Accent4 27 2 2 3" xfId="14511"/>
    <cellStyle name="20% - Accent4 27 2 3" xfId="6188"/>
    <cellStyle name="20% - Accent4 27 2 3 2" xfId="17285"/>
    <cellStyle name="20% - Accent4 27 2 4" xfId="12701"/>
    <cellStyle name="20% - Accent4 27 3" xfId="4338"/>
    <cellStyle name="20% - Accent4 27 3 2" xfId="8921"/>
    <cellStyle name="20% - Accent4 27 3 2 2" xfId="20018"/>
    <cellStyle name="20% - Accent4 27 3 3" xfId="15435"/>
    <cellStyle name="20% - Accent4 27 4" xfId="2529"/>
    <cellStyle name="20% - Accent4 27 4 2" xfId="7112"/>
    <cellStyle name="20% - Accent4 27 4 2 2" xfId="18209"/>
    <cellStyle name="20% - Accent4 27 4 3" xfId="13626"/>
    <cellStyle name="20% - Accent4 27 5" xfId="5263"/>
    <cellStyle name="20% - Accent4 27 5 2" xfId="16360"/>
    <cellStyle name="20% - Accent4 27 6" xfId="11775"/>
    <cellStyle name="20% - Accent4 28" xfId="674"/>
    <cellStyle name="20% - Accent4 28 2" xfId="1611"/>
    <cellStyle name="20% - Accent4 28 2 2" xfId="3427"/>
    <cellStyle name="20% - Accent4 28 2 2 2" xfId="8010"/>
    <cellStyle name="20% - Accent4 28 2 2 2 2" xfId="19107"/>
    <cellStyle name="20% - Accent4 28 2 2 3" xfId="14524"/>
    <cellStyle name="20% - Accent4 28 2 3" xfId="6201"/>
    <cellStyle name="20% - Accent4 28 2 3 2" xfId="17298"/>
    <cellStyle name="20% - Accent4 28 2 4" xfId="12714"/>
    <cellStyle name="20% - Accent4 28 3" xfId="4351"/>
    <cellStyle name="20% - Accent4 28 3 2" xfId="8934"/>
    <cellStyle name="20% - Accent4 28 3 2 2" xfId="20031"/>
    <cellStyle name="20% - Accent4 28 3 3" xfId="15448"/>
    <cellStyle name="20% - Accent4 28 4" xfId="2542"/>
    <cellStyle name="20% - Accent4 28 4 2" xfId="7125"/>
    <cellStyle name="20% - Accent4 28 4 2 2" xfId="18222"/>
    <cellStyle name="20% - Accent4 28 4 3" xfId="13639"/>
    <cellStyle name="20% - Accent4 28 5" xfId="5276"/>
    <cellStyle name="20% - Accent4 28 5 2" xfId="16373"/>
    <cellStyle name="20% - Accent4 28 6" xfId="11788"/>
    <cellStyle name="20% - Accent4 29" xfId="687"/>
    <cellStyle name="20% - Accent4 29 2" xfId="1624"/>
    <cellStyle name="20% - Accent4 29 2 2" xfId="3440"/>
    <cellStyle name="20% - Accent4 29 2 2 2" xfId="8023"/>
    <cellStyle name="20% - Accent4 29 2 2 2 2" xfId="19120"/>
    <cellStyle name="20% - Accent4 29 2 2 3" xfId="14537"/>
    <cellStyle name="20% - Accent4 29 2 3" xfId="6214"/>
    <cellStyle name="20% - Accent4 29 2 3 2" xfId="17311"/>
    <cellStyle name="20% - Accent4 29 2 4" xfId="12727"/>
    <cellStyle name="20% - Accent4 29 3" xfId="4364"/>
    <cellStyle name="20% - Accent4 29 3 2" xfId="8947"/>
    <cellStyle name="20% - Accent4 29 3 2 2" xfId="20044"/>
    <cellStyle name="20% - Accent4 29 3 3" xfId="15461"/>
    <cellStyle name="20% - Accent4 29 4" xfId="2555"/>
    <cellStyle name="20% - Accent4 29 4 2" xfId="7138"/>
    <cellStyle name="20% - Accent4 29 4 2 2" xfId="18235"/>
    <cellStyle name="20% - Accent4 29 4 3" xfId="13652"/>
    <cellStyle name="20% - Accent4 29 5" xfId="5289"/>
    <cellStyle name="20% - Accent4 29 5 2" xfId="16386"/>
    <cellStyle name="20% - Accent4 29 6" xfId="11801"/>
    <cellStyle name="20% - Accent4 3" xfId="8"/>
    <cellStyle name="20% - Accent4 3 2" xfId="288"/>
    <cellStyle name="20% - Accent4 3 2 2" xfId="3102"/>
    <cellStyle name="20% - Accent4 3 2 2 2" xfId="7685"/>
    <cellStyle name="20% - Accent4 3 2 2 2 2" xfId="18782"/>
    <cellStyle name="20% - Accent4 3 2 2 3" xfId="14199"/>
    <cellStyle name="20% - Accent4 3 2 3" xfId="5876"/>
    <cellStyle name="20% - Accent4 3 2 3 2" xfId="16973"/>
    <cellStyle name="20% - Accent4 3 2 4" xfId="1282"/>
    <cellStyle name="20% - Accent4 3 2 4 2" xfId="12389"/>
    <cellStyle name="20% - Accent4 3 2 5" xfId="11409"/>
    <cellStyle name="20% - Accent4 3 3" xfId="4026"/>
    <cellStyle name="20% - Accent4 3 3 2" xfId="8609"/>
    <cellStyle name="20% - Accent4 3 3 2 2" xfId="19706"/>
    <cellStyle name="20% - Accent4 3 3 3" xfId="15123"/>
    <cellStyle name="20% - Accent4 3 4" xfId="2217"/>
    <cellStyle name="20% - Accent4 3 4 2" xfId="6800"/>
    <cellStyle name="20% - Accent4 3 4 2 2" xfId="17897"/>
    <cellStyle name="20% - Accent4 3 4 3" xfId="13314"/>
    <cellStyle name="20% - Accent4 3 5" xfId="4951"/>
    <cellStyle name="20% - Accent4 3 5 2" xfId="16048"/>
    <cellStyle name="20% - Accent4 3 6" xfId="358"/>
    <cellStyle name="20% - Accent4 3 6 2" xfId="11476"/>
    <cellStyle name="20% - Accent4 3 7" xfId="11186"/>
    <cellStyle name="20% - Accent4 30" xfId="700"/>
    <cellStyle name="20% - Accent4 30 2" xfId="1637"/>
    <cellStyle name="20% - Accent4 30 2 2" xfId="3453"/>
    <cellStyle name="20% - Accent4 30 2 2 2" xfId="8036"/>
    <cellStyle name="20% - Accent4 30 2 2 2 2" xfId="19133"/>
    <cellStyle name="20% - Accent4 30 2 2 3" xfId="14550"/>
    <cellStyle name="20% - Accent4 30 2 3" xfId="6227"/>
    <cellStyle name="20% - Accent4 30 2 3 2" xfId="17324"/>
    <cellStyle name="20% - Accent4 30 2 4" xfId="12740"/>
    <cellStyle name="20% - Accent4 30 3" xfId="4377"/>
    <cellStyle name="20% - Accent4 30 3 2" xfId="8960"/>
    <cellStyle name="20% - Accent4 30 3 2 2" xfId="20057"/>
    <cellStyle name="20% - Accent4 30 3 3" xfId="15474"/>
    <cellStyle name="20% - Accent4 30 4" xfId="2568"/>
    <cellStyle name="20% - Accent4 30 4 2" xfId="7151"/>
    <cellStyle name="20% - Accent4 30 4 2 2" xfId="18248"/>
    <cellStyle name="20% - Accent4 30 4 3" xfId="13665"/>
    <cellStyle name="20% - Accent4 30 5" xfId="5302"/>
    <cellStyle name="20% - Accent4 30 5 2" xfId="16399"/>
    <cellStyle name="20% - Accent4 30 6" xfId="11814"/>
    <cellStyle name="20% - Accent4 31" xfId="713"/>
    <cellStyle name="20% - Accent4 31 2" xfId="1650"/>
    <cellStyle name="20% - Accent4 31 2 2" xfId="3466"/>
    <cellStyle name="20% - Accent4 31 2 2 2" xfId="8049"/>
    <cellStyle name="20% - Accent4 31 2 2 2 2" xfId="19146"/>
    <cellStyle name="20% - Accent4 31 2 2 3" xfId="14563"/>
    <cellStyle name="20% - Accent4 31 2 3" xfId="6240"/>
    <cellStyle name="20% - Accent4 31 2 3 2" xfId="17337"/>
    <cellStyle name="20% - Accent4 31 2 4" xfId="12753"/>
    <cellStyle name="20% - Accent4 31 3" xfId="4390"/>
    <cellStyle name="20% - Accent4 31 3 2" xfId="8973"/>
    <cellStyle name="20% - Accent4 31 3 2 2" xfId="20070"/>
    <cellStyle name="20% - Accent4 31 3 3" xfId="15487"/>
    <cellStyle name="20% - Accent4 31 4" xfId="2581"/>
    <cellStyle name="20% - Accent4 31 4 2" xfId="7164"/>
    <cellStyle name="20% - Accent4 31 4 2 2" xfId="18261"/>
    <cellStyle name="20% - Accent4 31 4 3" xfId="13678"/>
    <cellStyle name="20% - Accent4 31 5" xfId="5315"/>
    <cellStyle name="20% - Accent4 31 5 2" xfId="16412"/>
    <cellStyle name="20% - Accent4 31 6" xfId="11827"/>
    <cellStyle name="20% - Accent4 32" xfId="726"/>
    <cellStyle name="20% - Accent4 32 2" xfId="1663"/>
    <cellStyle name="20% - Accent4 32 2 2" xfId="3479"/>
    <cellStyle name="20% - Accent4 32 2 2 2" xfId="8062"/>
    <cellStyle name="20% - Accent4 32 2 2 2 2" xfId="19159"/>
    <cellStyle name="20% - Accent4 32 2 2 3" xfId="14576"/>
    <cellStyle name="20% - Accent4 32 2 3" xfId="6253"/>
    <cellStyle name="20% - Accent4 32 2 3 2" xfId="17350"/>
    <cellStyle name="20% - Accent4 32 2 4" xfId="12766"/>
    <cellStyle name="20% - Accent4 32 3" xfId="4403"/>
    <cellStyle name="20% - Accent4 32 3 2" xfId="8986"/>
    <cellStyle name="20% - Accent4 32 3 2 2" xfId="20083"/>
    <cellStyle name="20% - Accent4 32 3 3" xfId="15500"/>
    <cellStyle name="20% - Accent4 32 4" xfId="2594"/>
    <cellStyle name="20% - Accent4 32 4 2" xfId="7177"/>
    <cellStyle name="20% - Accent4 32 4 2 2" xfId="18274"/>
    <cellStyle name="20% - Accent4 32 4 3" xfId="13691"/>
    <cellStyle name="20% - Accent4 32 5" xfId="5328"/>
    <cellStyle name="20% - Accent4 32 5 2" xfId="16425"/>
    <cellStyle name="20% - Accent4 32 6" xfId="11840"/>
    <cellStyle name="20% - Accent4 33" xfId="740"/>
    <cellStyle name="20% - Accent4 33 2" xfId="1677"/>
    <cellStyle name="20% - Accent4 33 2 2" xfId="3492"/>
    <cellStyle name="20% - Accent4 33 2 2 2" xfId="8075"/>
    <cellStyle name="20% - Accent4 33 2 2 2 2" xfId="19172"/>
    <cellStyle name="20% - Accent4 33 2 2 3" xfId="14589"/>
    <cellStyle name="20% - Accent4 33 2 3" xfId="6266"/>
    <cellStyle name="20% - Accent4 33 2 3 2" xfId="17363"/>
    <cellStyle name="20% - Accent4 33 2 4" xfId="12779"/>
    <cellStyle name="20% - Accent4 33 3" xfId="4416"/>
    <cellStyle name="20% - Accent4 33 3 2" xfId="8999"/>
    <cellStyle name="20% - Accent4 33 3 2 2" xfId="20096"/>
    <cellStyle name="20% - Accent4 33 3 3" xfId="15513"/>
    <cellStyle name="20% - Accent4 33 4" xfId="2607"/>
    <cellStyle name="20% - Accent4 33 4 2" xfId="7190"/>
    <cellStyle name="20% - Accent4 33 4 2 2" xfId="18287"/>
    <cellStyle name="20% - Accent4 33 4 3" xfId="13704"/>
    <cellStyle name="20% - Accent4 33 5" xfId="5341"/>
    <cellStyle name="20% - Accent4 33 5 2" xfId="16438"/>
    <cellStyle name="20% - Accent4 33 6" xfId="11853"/>
    <cellStyle name="20% - Accent4 34" xfId="753"/>
    <cellStyle name="20% - Accent4 34 2" xfId="1690"/>
    <cellStyle name="20% - Accent4 34 2 2" xfId="3505"/>
    <cellStyle name="20% - Accent4 34 2 2 2" xfId="8088"/>
    <cellStyle name="20% - Accent4 34 2 2 2 2" xfId="19185"/>
    <cellStyle name="20% - Accent4 34 2 2 3" xfId="14602"/>
    <cellStyle name="20% - Accent4 34 2 3" xfId="6279"/>
    <cellStyle name="20% - Accent4 34 2 3 2" xfId="17376"/>
    <cellStyle name="20% - Accent4 34 2 4" xfId="12792"/>
    <cellStyle name="20% - Accent4 34 3" xfId="4429"/>
    <cellStyle name="20% - Accent4 34 3 2" xfId="9012"/>
    <cellStyle name="20% - Accent4 34 3 2 2" xfId="20109"/>
    <cellStyle name="20% - Accent4 34 3 3" xfId="15526"/>
    <cellStyle name="20% - Accent4 34 4" xfId="2620"/>
    <cellStyle name="20% - Accent4 34 4 2" xfId="7203"/>
    <cellStyle name="20% - Accent4 34 4 2 2" xfId="18300"/>
    <cellStyle name="20% - Accent4 34 4 3" xfId="13717"/>
    <cellStyle name="20% - Accent4 34 5" xfId="5354"/>
    <cellStyle name="20% - Accent4 34 5 2" xfId="16451"/>
    <cellStyle name="20% - Accent4 34 6" xfId="11866"/>
    <cellStyle name="20% - Accent4 35" xfId="766"/>
    <cellStyle name="20% - Accent4 35 2" xfId="1703"/>
    <cellStyle name="20% - Accent4 35 2 2" xfId="3518"/>
    <cellStyle name="20% - Accent4 35 2 2 2" xfId="8101"/>
    <cellStyle name="20% - Accent4 35 2 2 2 2" xfId="19198"/>
    <cellStyle name="20% - Accent4 35 2 2 3" xfId="14615"/>
    <cellStyle name="20% - Accent4 35 2 3" xfId="6292"/>
    <cellStyle name="20% - Accent4 35 2 3 2" xfId="17389"/>
    <cellStyle name="20% - Accent4 35 2 4" xfId="12805"/>
    <cellStyle name="20% - Accent4 35 3" xfId="4442"/>
    <cellStyle name="20% - Accent4 35 3 2" xfId="9025"/>
    <cellStyle name="20% - Accent4 35 3 2 2" xfId="20122"/>
    <cellStyle name="20% - Accent4 35 3 3" xfId="15539"/>
    <cellStyle name="20% - Accent4 35 4" xfId="2633"/>
    <cellStyle name="20% - Accent4 35 4 2" xfId="7216"/>
    <cellStyle name="20% - Accent4 35 4 2 2" xfId="18313"/>
    <cellStyle name="20% - Accent4 35 4 3" xfId="13730"/>
    <cellStyle name="20% - Accent4 35 5" xfId="5367"/>
    <cellStyle name="20% - Accent4 35 5 2" xfId="16464"/>
    <cellStyle name="20% - Accent4 35 6" xfId="11879"/>
    <cellStyle name="20% - Accent4 36" xfId="779"/>
    <cellStyle name="20% - Accent4 36 2" xfId="1716"/>
    <cellStyle name="20% - Accent4 36 2 2" xfId="3531"/>
    <cellStyle name="20% - Accent4 36 2 2 2" xfId="8114"/>
    <cellStyle name="20% - Accent4 36 2 2 2 2" xfId="19211"/>
    <cellStyle name="20% - Accent4 36 2 2 3" xfId="14628"/>
    <cellStyle name="20% - Accent4 36 2 3" xfId="6305"/>
    <cellStyle name="20% - Accent4 36 2 3 2" xfId="17402"/>
    <cellStyle name="20% - Accent4 36 2 4" xfId="12818"/>
    <cellStyle name="20% - Accent4 36 3" xfId="4455"/>
    <cellStyle name="20% - Accent4 36 3 2" xfId="9038"/>
    <cellStyle name="20% - Accent4 36 3 2 2" xfId="20135"/>
    <cellStyle name="20% - Accent4 36 3 3" xfId="15552"/>
    <cellStyle name="20% - Accent4 36 4" xfId="2646"/>
    <cellStyle name="20% - Accent4 36 4 2" xfId="7229"/>
    <cellStyle name="20% - Accent4 36 4 2 2" xfId="18326"/>
    <cellStyle name="20% - Accent4 36 4 3" xfId="13743"/>
    <cellStyle name="20% - Accent4 36 5" xfId="5380"/>
    <cellStyle name="20% - Accent4 36 5 2" xfId="16477"/>
    <cellStyle name="20% - Accent4 36 6" xfId="11892"/>
    <cellStyle name="20% - Accent4 37" xfId="792"/>
    <cellStyle name="20% - Accent4 37 2" xfId="1729"/>
    <cellStyle name="20% - Accent4 37 2 2" xfId="3544"/>
    <cellStyle name="20% - Accent4 37 2 2 2" xfId="8127"/>
    <cellStyle name="20% - Accent4 37 2 2 2 2" xfId="19224"/>
    <cellStyle name="20% - Accent4 37 2 2 3" xfId="14641"/>
    <cellStyle name="20% - Accent4 37 2 3" xfId="6318"/>
    <cellStyle name="20% - Accent4 37 2 3 2" xfId="17415"/>
    <cellStyle name="20% - Accent4 37 2 4" xfId="12831"/>
    <cellStyle name="20% - Accent4 37 3" xfId="4468"/>
    <cellStyle name="20% - Accent4 37 3 2" xfId="9051"/>
    <cellStyle name="20% - Accent4 37 3 2 2" xfId="20148"/>
    <cellStyle name="20% - Accent4 37 3 3" xfId="15565"/>
    <cellStyle name="20% - Accent4 37 4" xfId="2659"/>
    <cellStyle name="20% - Accent4 37 4 2" xfId="7242"/>
    <cellStyle name="20% - Accent4 37 4 2 2" xfId="18339"/>
    <cellStyle name="20% - Accent4 37 4 3" xfId="13756"/>
    <cellStyle name="20% - Accent4 37 5" xfId="5393"/>
    <cellStyle name="20% - Accent4 37 5 2" xfId="16490"/>
    <cellStyle name="20% - Accent4 37 6" xfId="11905"/>
    <cellStyle name="20% - Accent4 38" xfId="806"/>
    <cellStyle name="20% - Accent4 38 2" xfId="1743"/>
    <cellStyle name="20% - Accent4 38 2 2" xfId="3557"/>
    <cellStyle name="20% - Accent4 38 2 2 2" xfId="8140"/>
    <cellStyle name="20% - Accent4 38 2 2 2 2" xfId="19237"/>
    <cellStyle name="20% - Accent4 38 2 2 3" xfId="14654"/>
    <cellStyle name="20% - Accent4 38 2 3" xfId="6331"/>
    <cellStyle name="20% - Accent4 38 2 3 2" xfId="17428"/>
    <cellStyle name="20% - Accent4 38 2 4" xfId="12844"/>
    <cellStyle name="20% - Accent4 38 3" xfId="4481"/>
    <cellStyle name="20% - Accent4 38 3 2" xfId="9064"/>
    <cellStyle name="20% - Accent4 38 3 2 2" xfId="20161"/>
    <cellStyle name="20% - Accent4 38 3 3" xfId="15578"/>
    <cellStyle name="20% - Accent4 38 4" xfId="2672"/>
    <cellStyle name="20% - Accent4 38 4 2" xfId="7255"/>
    <cellStyle name="20% - Accent4 38 4 2 2" xfId="18352"/>
    <cellStyle name="20% - Accent4 38 4 3" xfId="13769"/>
    <cellStyle name="20% - Accent4 38 5" xfId="5406"/>
    <cellStyle name="20% - Accent4 38 5 2" xfId="16503"/>
    <cellStyle name="20% - Accent4 38 6" xfId="11918"/>
    <cellStyle name="20% - Accent4 39" xfId="819"/>
    <cellStyle name="20% - Accent4 39 2" xfId="1756"/>
    <cellStyle name="20% - Accent4 39 2 2" xfId="3570"/>
    <cellStyle name="20% - Accent4 39 2 2 2" xfId="8153"/>
    <cellStyle name="20% - Accent4 39 2 2 2 2" xfId="19250"/>
    <cellStyle name="20% - Accent4 39 2 2 3" xfId="14667"/>
    <cellStyle name="20% - Accent4 39 2 3" xfId="6344"/>
    <cellStyle name="20% - Accent4 39 2 3 2" xfId="17441"/>
    <cellStyle name="20% - Accent4 39 2 4" xfId="12857"/>
    <cellStyle name="20% - Accent4 39 3" xfId="4494"/>
    <cellStyle name="20% - Accent4 39 3 2" xfId="9077"/>
    <cellStyle name="20% - Accent4 39 3 2 2" xfId="20174"/>
    <cellStyle name="20% - Accent4 39 3 3" xfId="15591"/>
    <cellStyle name="20% - Accent4 39 4" xfId="2685"/>
    <cellStyle name="20% - Accent4 39 4 2" xfId="7268"/>
    <cellStyle name="20% - Accent4 39 4 2 2" xfId="18365"/>
    <cellStyle name="20% - Accent4 39 4 3" xfId="13782"/>
    <cellStyle name="20% - Accent4 39 5" xfId="5419"/>
    <cellStyle name="20% - Accent4 39 5 2" xfId="16516"/>
    <cellStyle name="20% - Accent4 39 6" xfId="11931"/>
    <cellStyle name="20% - Accent4 4" xfId="118"/>
    <cellStyle name="20% - Accent4 4 2" xfId="1295"/>
    <cellStyle name="20% - Accent4 4 2 2" xfId="3115"/>
    <cellStyle name="20% - Accent4 4 2 2 2" xfId="7698"/>
    <cellStyle name="20% - Accent4 4 2 2 2 2" xfId="18795"/>
    <cellStyle name="20% - Accent4 4 2 2 3" xfId="14212"/>
    <cellStyle name="20% - Accent4 4 2 3" xfId="5889"/>
    <cellStyle name="20% - Accent4 4 2 3 2" xfId="16986"/>
    <cellStyle name="20% - Accent4 4 2 4" xfId="12402"/>
    <cellStyle name="20% - Accent4 4 3" xfId="4039"/>
    <cellStyle name="20% - Accent4 4 3 2" xfId="8622"/>
    <cellStyle name="20% - Accent4 4 3 2 2" xfId="19719"/>
    <cellStyle name="20% - Accent4 4 3 3" xfId="15136"/>
    <cellStyle name="20% - Accent4 4 4" xfId="2230"/>
    <cellStyle name="20% - Accent4 4 4 2" xfId="6813"/>
    <cellStyle name="20% - Accent4 4 4 2 2" xfId="17910"/>
    <cellStyle name="20% - Accent4 4 4 3" xfId="13327"/>
    <cellStyle name="20% - Accent4 4 5" xfId="4964"/>
    <cellStyle name="20% - Accent4 4 5 2" xfId="16061"/>
    <cellStyle name="20% - Accent4 4 6" xfId="371"/>
    <cellStyle name="20% - Accent4 4 6 2" xfId="11489"/>
    <cellStyle name="20% - Accent4 4 7" xfId="11240"/>
    <cellStyle name="20% - Accent4 40" xfId="832"/>
    <cellStyle name="20% - Accent4 40 2" xfId="1769"/>
    <cellStyle name="20% - Accent4 40 2 2" xfId="3583"/>
    <cellStyle name="20% - Accent4 40 2 2 2" xfId="8166"/>
    <cellStyle name="20% - Accent4 40 2 2 2 2" xfId="19263"/>
    <cellStyle name="20% - Accent4 40 2 2 3" xfId="14680"/>
    <cellStyle name="20% - Accent4 40 2 3" xfId="6357"/>
    <cellStyle name="20% - Accent4 40 2 3 2" xfId="17454"/>
    <cellStyle name="20% - Accent4 40 2 4" xfId="12870"/>
    <cellStyle name="20% - Accent4 40 3" xfId="4507"/>
    <cellStyle name="20% - Accent4 40 3 2" xfId="9090"/>
    <cellStyle name="20% - Accent4 40 3 2 2" xfId="20187"/>
    <cellStyle name="20% - Accent4 40 3 3" xfId="15604"/>
    <cellStyle name="20% - Accent4 40 4" xfId="2698"/>
    <cellStyle name="20% - Accent4 40 4 2" xfId="7281"/>
    <cellStyle name="20% - Accent4 40 4 2 2" xfId="18378"/>
    <cellStyle name="20% - Accent4 40 4 3" xfId="13795"/>
    <cellStyle name="20% - Accent4 40 5" xfId="5432"/>
    <cellStyle name="20% - Accent4 40 5 2" xfId="16529"/>
    <cellStyle name="20% - Accent4 40 6" xfId="11944"/>
    <cellStyle name="20% - Accent4 41" xfId="845"/>
    <cellStyle name="20% - Accent4 41 2" xfId="1782"/>
    <cellStyle name="20% - Accent4 41 2 2" xfId="3596"/>
    <cellStyle name="20% - Accent4 41 2 2 2" xfId="8179"/>
    <cellStyle name="20% - Accent4 41 2 2 2 2" xfId="19276"/>
    <cellStyle name="20% - Accent4 41 2 2 3" xfId="14693"/>
    <cellStyle name="20% - Accent4 41 2 3" xfId="6370"/>
    <cellStyle name="20% - Accent4 41 2 3 2" xfId="17467"/>
    <cellStyle name="20% - Accent4 41 2 4" xfId="12883"/>
    <cellStyle name="20% - Accent4 41 3" xfId="4520"/>
    <cellStyle name="20% - Accent4 41 3 2" xfId="9103"/>
    <cellStyle name="20% - Accent4 41 3 2 2" xfId="20200"/>
    <cellStyle name="20% - Accent4 41 3 3" xfId="15617"/>
    <cellStyle name="20% - Accent4 41 4" xfId="2711"/>
    <cellStyle name="20% - Accent4 41 4 2" xfId="7294"/>
    <cellStyle name="20% - Accent4 41 4 2 2" xfId="18391"/>
    <cellStyle name="20% - Accent4 41 4 3" xfId="13808"/>
    <cellStyle name="20% - Accent4 41 5" xfId="5445"/>
    <cellStyle name="20% - Accent4 41 5 2" xfId="16542"/>
    <cellStyle name="20% - Accent4 41 6" xfId="11957"/>
    <cellStyle name="20% - Accent4 42" xfId="859"/>
    <cellStyle name="20% - Accent4 42 2" xfId="1796"/>
    <cellStyle name="20% - Accent4 42 2 2" xfId="3609"/>
    <cellStyle name="20% - Accent4 42 2 2 2" xfId="8192"/>
    <cellStyle name="20% - Accent4 42 2 2 2 2" xfId="19289"/>
    <cellStyle name="20% - Accent4 42 2 2 3" xfId="14706"/>
    <cellStyle name="20% - Accent4 42 2 3" xfId="6383"/>
    <cellStyle name="20% - Accent4 42 2 3 2" xfId="17480"/>
    <cellStyle name="20% - Accent4 42 2 4" xfId="12896"/>
    <cellStyle name="20% - Accent4 42 3" xfId="4533"/>
    <cellStyle name="20% - Accent4 42 3 2" xfId="9116"/>
    <cellStyle name="20% - Accent4 42 3 2 2" xfId="20213"/>
    <cellStyle name="20% - Accent4 42 3 3" xfId="15630"/>
    <cellStyle name="20% - Accent4 42 4" xfId="2724"/>
    <cellStyle name="20% - Accent4 42 4 2" xfId="7307"/>
    <cellStyle name="20% - Accent4 42 4 2 2" xfId="18404"/>
    <cellStyle name="20% - Accent4 42 4 3" xfId="13821"/>
    <cellStyle name="20% - Accent4 42 5" xfId="5458"/>
    <cellStyle name="20% - Accent4 42 5 2" xfId="16555"/>
    <cellStyle name="20% - Accent4 42 6" xfId="11970"/>
    <cellStyle name="20% - Accent4 43" xfId="872"/>
    <cellStyle name="20% - Accent4 43 2" xfId="1809"/>
    <cellStyle name="20% - Accent4 43 2 2" xfId="3622"/>
    <cellStyle name="20% - Accent4 43 2 2 2" xfId="8205"/>
    <cellStyle name="20% - Accent4 43 2 2 2 2" xfId="19302"/>
    <cellStyle name="20% - Accent4 43 2 2 3" xfId="14719"/>
    <cellStyle name="20% - Accent4 43 2 3" xfId="6396"/>
    <cellStyle name="20% - Accent4 43 2 3 2" xfId="17493"/>
    <cellStyle name="20% - Accent4 43 2 4" xfId="12909"/>
    <cellStyle name="20% - Accent4 43 3" xfId="4546"/>
    <cellStyle name="20% - Accent4 43 3 2" xfId="9129"/>
    <cellStyle name="20% - Accent4 43 3 2 2" xfId="20226"/>
    <cellStyle name="20% - Accent4 43 3 3" xfId="15643"/>
    <cellStyle name="20% - Accent4 43 4" xfId="2737"/>
    <cellStyle name="20% - Accent4 43 4 2" xfId="7320"/>
    <cellStyle name="20% - Accent4 43 4 2 2" xfId="18417"/>
    <cellStyle name="20% - Accent4 43 4 3" xfId="13834"/>
    <cellStyle name="20% - Accent4 43 5" xfId="5471"/>
    <cellStyle name="20% - Accent4 43 5 2" xfId="16568"/>
    <cellStyle name="20% - Accent4 43 6" xfId="11983"/>
    <cellStyle name="20% - Accent4 44" xfId="885"/>
    <cellStyle name="20% - Accent4 44 2" xfId="1822"/>
    <cellStyle name="20% - Accent4 44 2 2" xfId="3635"/>
    <cellStyle name="20% - Accent4 44 2 2 2" xfId="8218"/>
    <cellStyle name="20% - Accent4 44 2 2 2 2" xfId="19315"/>
    <cellStyle name="20% - Accent4 44 2 2 3" xfId="14732"/>
    <cellStyle name="20% - Accent4 44 2 3" xfId="6409"/>
    <cellStyle name="20% - Accent4 44 2 3 2" xfId="17506"/>
    <cellStyle name="20% - Accent4 44 2 4" xfId="12922"/>
    <cellStyle name="20% - Accent4 44 3" xfId="4559"/>
    <cellStyle name="20% - Accent4 44 3 2" xfId="9142"/>
    <cellStyle name="20% - Accent4 44 3 2 2" xfId="20239"/>
    <cellStyle name="20% - Accent4 44 3 3" xfId="15656"/>
    <cellStyle name="20% - Accent4 44 4" xfId="2750"/>
    <cellStyle name="20% - Accent4 44 4 2" xfId="7333"/>
    <cellStyle name="20% - Accent4 44 4 2 2" xfId="18430"/>
    <cellStyle name="20% - Accent4 44 4 3" xfId="13847"/>
    <cellStyle name="20% - Accent4 44 5" xfId="5484"/>
    <cellStyle name="20% - Accent4 44 5 2" xfId="16581"/>
    <cellStyle name="20% - Accent4 44 6" xfId="11996"/>
    <cellStyle name="20% - Accent4 45" xfId="898"/>
    <cellStyle name="20% - Accent4 45 2" xfId="1835"/>
    <cellStyle name="20% - Accent4 45 2 2" xfId="3648"/>
    <cellStyle name="20% - Accent4 45 2 2 2" xfId="8231"/>
    <cellStyle name="20% - Accent4 45 2 2 2 2" xfId="19328"/>
    <cellStyle name="20% - Accent4 45 2 2 3" xfId="14745"/>
    <cellStyle name="20% - Accent4 45 2 3" xfId="6422"/>
    <cellStyle name="20% - Accent4 45 2 3 2" xfId="17519"/>
    <cellStyle name="20% - Accent4 45 2 4" xfId="12935"/>
    <cellStyle name="20% - Accent4 45 3" xfId="4572"/>
    <cellStyle name="20% - Accent4 45 3 2" xfId="9155"/>
    <cellStyle name="20% - Accent4 45 3 2 2" xfId="20252"/>
    <cellStyle name="20% - Accent4 45 3 3" xfId="15669"/>
    <cellStyle name="20% - Accent4 45 4" xfId="2763"/>
    <cellStyle name="20% - Accent4 45 4 2" xfId="7346"/>
    <cellStyle name="20% - Accent4 45 4 2 2" xfId="18443"/>
    <cellStyle name="20% - Accent4 45 4 3" xfId="13860"/>
    <cellStyle name="20% - Accent4 45 5" xfId="5497"/>
    <cellStyle name="20% - Accent4 45 5 2" xfId="16594"/>
    <cellStyle name="20% - Accent4 45 6" xfId="12009"/>
    <cellStyle name="20% - Accent4 46" xfId="912"/>
    <cellStyle name="20% - Accent4 46 2" xfId="1849"/>
    <cellStyle name="20% - Accent4 46 2 2" xfId="3661"/>
    <cellStyle name="20% - Accent4 46 2 2 2" xfId="8244"/>
    <cellStyle name="20% - Accent4 46 2 2 2 2" xfId="19341"/>
    <cellStyle name="20% - Accent4 46 2 2 3" xfId="14758"/>
    <cellStyle name="20% - Accent4 46 2 3" xfId="6435"/>
    <cellStyle name="20% - Accent4 46 2 3 2" xfId="17532"/>
    <cellStyle name="20% - Accent4 46 2 4" xfId="12948"/>
    <cellStyle name="20% - Accent4 46 3" xfId="4585"/>
    <cellStyle name="20% - Accent4 46 3 2" xfId="9168"/>
    <cellStyle name="20% - Accent4 46 3 2 2" xfId="20265"/>
    <cellStyle name="20% - Accent4 46 3 3" xfId="15682"/>
    <cellStyle name="20% - Accent4 46 4" xfId="2776"/>
    <cellStyle name="20% - Accent4 46 4 2" xfId="7359"/>
    <cellStyle name="20% - Accent4 46 4 2 2" xfId="18456"/>
    <cellStyle name="20% - Accent4 46 4 3" xfId="13873"/>
    <cellStyle name="20% - Accent4 46 5" xfId="5510"/>
    <cellStyle name="20% - Accent4 46 5 2" xfId="16607"/>
    <cellStyle name="20% - Accent4 46 6" xfId="12022"/>
    <cellStyle name="20% - Accent4 47" xfId="925"/>
    <cellStyle name="20% - Accent4 47 2" xfId="1862"/>
    <cellStyle name="20% - Accent4 47 2 2" xfId="3674"/>
    <cellStyle name="20% - Accent4 47 2 2 2" xfId="8257"/>
    <cellStyle name="20% - Accent4 47 2 2 2 2" xfId="19354"/>
    <cellStyle name="20% - Accent4 47 2 2 3" xfId="14771"/>
    <cellStyle name="20% - Accent4 47 2 3" xfId="6448"/>
    <cellStyle name="20% - Accent4 47 2 3 2" xfId="17545"/>
    <cellStyle name="20% - Accent4 47 2 4" xfId="12961"/>
    <cellStyle name="20% - Accent4 47 3" xfId="4598"/>
    <cellStyle name="20% - Accent4 47 3 2" xfId="9181"/>
    <cellStyle name="20% - Accent4 47 3 2 2" xfId="20278"/>
    <cellStyle name="20% - Accent4 47 3 3" xfId="15695"/>
    <cellStyle name="20% - Accent4 47 4" xfId="2789"/>
    <cellStyle name="20% - Accent4 47 4 2" xfId="7372"/>
    <cellStyle name="20% - Accent4 47 4 2 2" xfId="18469"/>
    <cellStyle name="20% - Accent4 47 4 3" xfId="13886"/>
    <cellStyle name="20% - Accent4 47 5" xfId="5523"/>
    <cellStyle name="20% - Accent4 47 5 2" xfId="16620"/>
    <cellStyle name="20% - Accent4 47 6" xfId="12035"/>
    <cellStyle name="20% - Accent4 48" xfId="938"/>
    <cellStyle name="20% - Accent4 48 2" xfId="1875"/>
    <cellStyle name="20% - Accent4 48 2 2" xfId="3687"/>
    <cellStyle name="20% - Accent4 48 2 2 2" xfId="8270"/>
    <cellStyle name="20% - Accent4 48 2 2 2 2" xfId="19367"/>
    <cellStyle name="20% - Accent4 48 2 2 3" xfId="14784"/>
    <cellStyle name="20% - Accent4 48 2 3" xfId="6461"/>
    <cellStyle name="20% - Accent4 48 2 3 2" xfId="17558"/>
    <cellStyle name="20% - Accent4 48 2 4" xfId="12974"/>
    <cellStyle name="20% - Accent4 48 3" xfId="4611"/>
    <cellStyle name="20% - Accent4 48 3 2" xfId="9194"/>
    <cellStyle name="20% - Accent4 48 3 2 2" xfId="20291"/>
    <cellStyle name="20% - Accent4 48 3 3" xfId="15708"/>
    <cellStyle name="20% - Accent4 48 4" xfId="2802"/>
    <cellStyle name="20% - Accent4 48 4 2" xfId="7385"/>
    <cellStyle name="20% - Accent4 48 4 2 2" xfId="18482"/>
    <cellStyle name="20% - Accent4 48 4 3" xfId="13899"/>
    <cellStyle name="20% - Accent4 48 5" xfId="5536"/>
    <cellStyle name="20% - Accent4 48 5 2" xfId="16633"/>
    <cellStyle name="20% - Accent4 48 6" xfId="12048"/>
    <cellStyle name="20% - Accent4 49" xfId="951"/>
    <cellStyle name="20% - Accent4 49 2" xfId="1888"/>
    <cellStyle name="20% - Accent4 49 2 2" xfId="3700"/>
    <cellStyle name="20% - Accent4 49 2 2 2" xfId="8283"/>
    <cellStyle name="20% - Accent4 49 2 2 2 2" xfId="19380"/>
    <cellStyle name="20% - Accent4 49 2 2 3" xfId="14797"/>
    <cellStyle name="20% - Accent4 49 2 3" xfId="6474"/>
    <cellStyle name="20% - Accent4 49 2 3 2" xfId="17571"/>
    <cellStyle name="20% - Accent4 49 2 4" xfId="12987"/>
    <cellStyle name="20% - Accent4 49 3" xfId="4624"/>
    <cellStyle name="20% - Accent4 49 3 2" xfId="9207"/>
    <cellStyle name="20% - Accent4 49 3 2 2" xfId="20304"/>
    <cellStyle name="20% - Accent4 49 3 3" xfId="15721"/>
    <cellStyle name="20% - Accent4 49 4" xfId="2815"/>
    <cellStyle name="20% - Accent4 49 4 2" xfId="7398"/>
    <cellStyle name="20% - Accent4 49 4 2 2" xfId="18495"/>
    <cellStyle name="20% - Accent4 49 4 3" xfId="13912"/>
    <cellStyle name="20% - Accent4 49 5" xfId="5549"/>
    <cellStyle name="20% - Accent4 49 5 2" xfId="16646"/>
    <cellStyle name="20% - Accent4 49 6" xfId="12061"/>
    <cellStyle name="20% - Accent4 5" xfId="131"/>
    <cellStyle name="20% - Accent4 5 2" xfId="1309"/>
    <cellStyle name="20% - Accent4 5 2 2" xfId="3128"/>
    <cellStyle name="20% - Accent4 5 2 2 2" xfId="7711"/>
    <cellStyle name="20% - Accent4 5 2 2 2 2" xfId="18808"/>
    <cellStyle name="20% - Accent4 5 2 2 3" xfId="14225"/>
    <cellStyle name="20% - Accent4 5 2 3" xfId="5902"/>
    <cellStyle name="20% - Accent4 5 2 3 2" xfId="16999"/>
    <cellStyle name="20% - Accent4 5 2 4" xfId="12415"/>
    <cellStyle name="20% - Accent4 5 3" xfId="4052"/>
    <cellStyle name="20% - Accent4 5 3 2" xfId="8635"/>
    <cellStyle name="20% - Accent4 5 3 2 2" xfId="19732"/>
    <cellStyle name="20% - Accent4 5 3 3" xfId="15149"/>
    <cellStyle name="20% - Accent4 5 4" xfId="2243"/>
    <cellStyle name="20% - Accent4 5 4 2" xfId="6826"/>
    <cellStyle name="20% - Accent4 5 4 2 2" xfId="17923"/>
    <cellStyle name="20% - Accent4 5 4 3" xfId="13340"/>
    <cellStyle name="20% - Accent4 5 5" xfId="4977"/>
    <cellStyle name="20% - Accent4 5 5 2" xfId="16074"/>
    <cellStyle name="20% - Accent4 5 6" xfId="385"/>
    <cellStyle name="20% - Accent4 5 6 2" xfId="11502"/>
    <cellStyle name="20% - Accent4 5 7" xfId="11253"/>
    <cellStyle name="20% - Accent4 50" xfId="964"/>
    <cellStyle name="20% - Accent4 50 2" xfId="1901"/>
    <cellStyle name="20% - Accent4 50 2 2" xfId="3713"/>
    <cellStyle name="20% - Accent4 50 2 2 2" xfId="8296"/>
    <cellStyle name="20% - Accent4 50 2 2 2 2" xfId="19393"/>
    <cellStyle name="20% - Accent4 50 2 2 3" xfId="14810"/>
    <cellStyle name="20% - Accent4 50 2 3" xfId="6487"/>
    <cellStyle name="20% - Accent4 50 2 3 2" xfId="17584"/>
    <cellStyle name="20% - Accent4 50 2 4" xfId="13000"/>
    <cellStyle name="20% - Accent4 50 3" xfId="4637"/>
    <cellStyle name="20% - Accent4 50 3 2" xfId="9220"/>
    <cellStyle name="20% - Accent4 50 3 2 2" xfId="20317"/>
    <cellStyle name="20% - Accent4 50 3 3" xfId="15734"/>
    <cellStyle name="20% - Accent4 50 4" xfId="2828"/>
    <cellStyle name="20% - Accent4 50 4 2" xfId="7411"/>
    <cellStyle name="20% - Accent4 50 4 2 2" xfId="18508"/>
    <cellStyle name="20% - Accent4 50 4 3" xfId="13925"/>
    <cellStyle name="20% - Accent4 50 5" xfId="5562"/>
    <cellStyle name="20% - Accent4 50 5 2" xfId="16659"/>
    <cellStyle name="20% - Accent4 50 6" xfId="12074"/>
    <cellStyle name="20% - Accent4 51" xfId="978"/>
    <cellStyle name="20% - Accent4 51 2" xfId="1915"/>
    <cellStyle name="20% - Accent4 51 2 2" xfId="3726"/>
    <cellStyle name="20% - Accent4 51 2 2 2" xfId="8309"/>
    <cellStyle name="20% - Accent4 51 2 2 2 2" xfId="19406"/>
    <cellStyle name="20% - Accent4 51 2 2 3" xfId="14823"/>
    <cellStyle name="20% - Accent4 51 2 3" xfId="6500"/>
    <cellStyle name="20% - Accent4 51 2 3 2" xfId="17597"/>
    <cellStyle name="20% - Accent4 51 2 4" xfId="13013"/>
    <cellStyle name="20% - Accent4 51 3" xfId="4650"/>
    <cellStyle name="20% - Accent4 51 3 2" xfId="9233"/>
    <cellStyle name="20% - Accent4 51 3 2 2" xfId="20330"/>
    <cellStyle name="20% - Accent4 51 3 3" xfId="15747"/>
    <cellStyle name="20% - Accent4 51 4" xfId="2841"/>
    <cellStyle name="20% - Accent4 51 4 2" xfId="7424"/>
    <cellStyle name="20% - Accent4 51 4 2 2" xfId="18521"/>
    <cellStyle name="20% - Accent4 51 4 3" xfId="13938"/>
    <cellStyle name="20% - Accent4 51 5" xfId="5575"/>
    <cellStyle name="20% - Accent4 51 5 2" xfId="16672"/>
    <cellStyle name="20% - Accent4 51 6" xfId="12087"/>
    <cellStyle name="20% - Accent4 52" xfId="991"/>
    <cellStyle name="20% - Accent4 52 2" xfId="1928"/>
    <cellStyle name="20% - Accent4 52 2 2" xfId="3739"/>
    <cellStyle name="20% - Accent4 52 2 2 2" xfId="8322"/>
    <cellStyle name="20% - Accent4 52 2 2 2 2" xfId="19419"/>
    <cellStyle name="20% - Accent4 52 2 2 3" xfId="14836"/>
    <cellStyle name="20% - Accent4 52 2 3" xfId="6513"/>
    <cellStyle name="20% - Accent4 52 2 3 2" xfId="17610"/>
    <cellStyle name="20% - Accent4 52 2 4" xfId="13026"/>
    <cellStyle name="20% - Accent4 52 3" xfId="4663"/>
    <cellStyle name="20% - Accent4 52 3 2" xfId="9246"/>
    <cellStyle name="20% - Accent4 52 3 2 2" xfId="20343"/>
    <cellStyle name="20% - Accent4 52 3 3" xfId="15760"/>
    <cellStyle name="20% - Accent4 52 4" xfId="2854"/>
    <cellStyle name="20% - Accent4 52 4 2" xfId="7437"/>
    <cellStyle name="20% - Accent4 52 4 2 2" xfId="18534"/>
    <cellStyle name="20% - Accent4 52 4 3" xfId="13951"/>
    <cellStyle name="20% - Accent4 52 5" xfId="5588"/>
    <cellStyle name="20% - Accent4 52 5 2" xfId="16685"/>
    <cellStyle name="20% - Accent4 52 6" xfId="12100"/>
    <cellStyle name="20% - Accent4 53" xfId="1004"/>
    <cellStyle name="20% - Accent4 53 2" xfId="1941"/>
    <cellStyle name="20% - Accent4 53 2 2" xfId="3752"/>
    <cellStyle name="20% - Accent4 53 2 2 2" xfId="8335"/>
    <cellStyle name="20% - Accent4 53 2 2 2 2" xfId="19432"/>
    <cellStyle name="20% - Accent4 53 2 2 3" xfId="14849"/>
    <cellStyle name="20% - Accent4 53 2 3" xfId="6526"/>
    <cellStyle name="20% - Accent4 53 2 3 2" xfId="17623"/>
    <cellStyle name="20% - Accent4 53 2 4" xfId="13039"/>
    <cellStyle name="20% - Accent4 53 3" xfId="4676"/>
    <cellStyle name="20% - Accent4 53 3 2" xfId="9259"/>
    <cellStyle name="20% - Accent4 53 3 2 2" xfId="20356"/>
    <cellStyle name="20% - Accent4 53 3 3" xfId="15773"/>
    <cellStyle name="20% - Accent4 53 4" xfId="2867"/>
    <cellStyle name="20% - Accent4 53 4 2" xfId="7450"/>
    <cellStyle name="20% - Accent4 53 4 2 2" xfId="18547"/>
    <cellStyle name="20% - Accent4 53 4 3" xfId="13964"/>
    <cellStyle name="20% - Accent4 53 5" xfId="5601"/>
    <cellStyle name="20% - Accent4 53 5 2" xfId="16698"/>
    <cellStyle name="20% - Accent4 53 6" xfId="12113"/>
    <cellStyle name="20% - Accent4 54" xfId="1017"/>
    <cellStyle name="20% - Accent4 54 2" xfId="1954"/>
    <cellStyle name="20% - Accent4 54 2 2" xfId="3765"/>
    <cellStyle name="20% - Accent4 54 2 2 2" xfId="8348"/>
    <cellStyle name="20% - Accent4 54 2 2 2 2" xfId="19445"/>
    <cellStyle name="20% - Accent4 54 2 2 3" xfId="14862"/>
    <cellStyle name="20% - Accent4 54 2 3" xfId="6539"/>
    <cellStyle name="20% - Accent4 54 2 3 2" xfId="17636"/>
    <cellStyle name="20% - Accent4 54 2 4" xfId="13052"/>
    <cellStyle name="20% - Accent4 54 3" xfId="4689"/>
    <cellStyle name="20% - Accent4 54 3 2" xfId="9272"/>
    <cellStyle name="20% - Accent4 54 3 2 2" xfId="20369"/>
    <cellStyle name="20% - Accent4 54 3 3" xfId="15786"/>
    <cellStyle name="20% - Accent4 54 4" xfId="2880"/>
    <cellStyle name="20% - Accent4 54 4 2" xfId="7463"/>
    <cellStyle name="20% - Accent4 54 4 2 2" xfId="18560"/>
    <cellStyle name="20% - Accent4 54 4 3" xfId="13977"/>
    <cellStyle name="20% - Accent4 54 5" xfId="5614"/>
    <cellStyle name="20% - Accent4 54 5 2" xfId="16711"/>
    <cellStyle name="20% - Accent4 54 6" xfId="12126"/>
    <cellStyle name="20% - Accent4 55" xfId="1030"/>
    <cellStyle name="20% - Accent4 55 2" xfId="1967"/>
    <cellStyle name="20% - Accent4 55 2 2" xfId="3778"/>
    <cellStyle name="20% - Accent4 55 2 2 2" xfId="8361"/>
    <cellStyle name="20% - Accent4 55 2 2 2 2" xfId="19458"/>
    <cellStyle name="20% - Accent4 55 2 2 3" xfId="14875"/>
    <cellStyle name="20% - Accent4 55 2 3" xfId="6552"/>
    <cellStyle name="20% - Accent4 55 2 3 2" xfId="17649"/>
    <cellStyle name="20% - Accent4 55 2 4" xfId="13065"/>
    <cellStyle name="20% - Accent4 55 3" xfId="4702"/>
    <cellStyle name="20% - Accent4 55 3 2" xfId="9285"/>
    <cellStyle name="20% - Accent4 55 3 2 2" xfId="20382"/>
    <cellStyle name="20% - Accent4 55 3 3" xfId="15799"/>
    <cellStyle name="20% - Accent4 55 4" xfId="2893"/>
    <cellStyle name="20% - Accent4 55 4 2" xfId="7476"/>
    <cellStyle name="20% - Accent4 55 4 2 2" xfId="18573"/>
    <cellStyle name="20% - Accent4 55 4 3" xfId="13990"/>
    <cellStyle name="20% - Accent4 55 5" xfId="5627"/>
    <cellStyle name="20% - Accent4 55 5 2" xfId="16724"/>
    <cellStyle name="20% - Accent4 55 6" xfId="12139"/>
    <cellStyle name="20% - Accent4 56" xfId="1043"/>
    <cellStyle name="20% - Accent4 56 2" xfId="1980"/>
    <cellStyle name="20% - Accent4 56 2 2" xfId="3791"/>
    <cellStyle name="20% - Accent4 56 2 2 2" xfId="8374"/>
    <cellStyle name="20% - Accent4 56 2 2 2 2" xfId="19471"/>
    <cellStyle name="20% - Accent4 56 2 2 3" xfId="14888"/>
    <cellStyle name="20% - Accent4 56 2 3" xfId="6565"/>
    <cellStyle name="20% - Accent4 56 2 3 2" xfId="17662"/>
    <cellStyle name="20% - Accent4 56 2 4" xfId="13078"/>
    <cellStyle name="20% - Accent4 56 3" xfId="4715"/>
    <cellStyle name="20% - Accent4 56 3 2" xfId="9298"/>
    <cellStyle name="20% - Accent4 56 3 2 2" xfId="20395"/>
    <cellStyle name="20% - Accent4 56 3 3" xfId="15812"/>
    <cellStyle name="20% - Accent4 56 4" xfId="2906"/>
    <cellStyle name="20% - Accent4 56 4 2" xfId="7489"/>
    <cellStyle name="20% - Accent4 56 4 2 2" xfId="18586"/>
    <cellStyle name="20% - Accent4 56 4 3" xfId="14003"/>
    <cellStyle name="20% - Accent4 56 5" xfId="5640"/>
    <cellStyle name="20% - Accent4 56 5 2" xfId="16737"/>
    <cellStyle name="20% - Accent4 56 6" xfId="12152"/>
    <cellStyle name="20% - Accent4 57" xfId="1056"/>
    <cellStyle name="20% - Accent4 57 2" xfId="1993"/>
    <cellStyle name="20% - Accent4 57 2 2" xfId="3804"/>
    <cellStyle name="20% - Accent4 57 2 2 2" xfId="8387"/>
    <cellStyle name="20% - Accent4 57 2 2 2 2" xfId="19484"/>
    <cellStyle name="20% - Accent4 57 2 2 3" xfId="14901"/>
    <cellStyle name="20% - Accent4 57 2 3" xfId="6578"/>
    <cellStyle name="20% - Accent4 57 2 3 2" xfId="17675"/>
    <cellStyle name="20% - Accent4 57 2 4" xfId="13091"/>
    <cellStyle name="20% - Accent4 57 3" xfId="4728"/>
    <cellStyle name="20% - Accent4 57 3 2" xfId="9311"/>
    <cellStyle name="20% - Accent4 57 3 2 2" xfId="20408"/>
    <cellStyle name="20% - Accent4 57 3 3" xfId="15825"/>
    <cellStyle name="20% - Accent4 57 4" xfId="2919"/>
    <cellStyle name="20% - Accent4 57 4 2" xfId="7502"/>
    <cellStyle name="20% - Accent4 57 4 2 2" xfId="18599"/>
    <cellStyle name="20% - Accent4 57 4 3" xfId="14016"/>
    <cellStyle name="20% - Accent4 57 5" xfId="5653"/>
    <cellStyle name="20% - Accent4 57 5 2" xfId="16750"/>
    <cellStyle name="20% - Accent4 57 6" xfId="12165"/>
    <cellStyle name="20% - Accent4 58" xfId="1069"/>
    <cellStyle name="20% - Accent4 58 2" xfId="2006"/>
    <cellStyle name="20% - Accent4 58 2 2" xfId="3817"/>
    <cellStyle name="20% - Accent4 58 2 2 2" xfId="8400"/>
    <cellStyle name="20% - Accent4 58 2 2 2 2" xfId="19497"/>
    <cellStyle name="20% - Accent4 58 2 2 3" xfId="14914"/>
    <cellStyle name="20% - Accent4 58 2 3" xfId="6591"/>
    <cellStyle name="20% - Accent4 58 2 3 2" xfId="17688"/>
    <cellStyle name="20% - Accent4 58 2 4" xfId="13104"/>
    <cellStyle name="20% - Accent4 58 3" xfId="4741"/>
    <cellStyle name="20% - Accent4 58 3 2" xfId="9324"/>
    <cellStyle name="20% - Accent4 58 3 2 2" xfId="20421"/>
    <cellStyle name="20% - Accent4 58 3 3" xfId="15838"/>
    <cellStyle name="20% - Accent4 58 4" xfId="2932"/>
    <cellStyle name="20% - Accent4 58 4 2" xfId="7515"/>
    <cellStyle name="20% - Accent4 58 4 2 2" xfId="18612"/>
    <cellStyle name="20% - Accent4 58 4 3" xfId="14029"/>
    <cellStyle name="20% - Accent4 58 5" xfId="5666"/>
    <cellStyle name="20% - Accent4 58 5 2" xfId="16763"/>
    <cellStyle name="20% - Accent4 58 6" xfId="12178"/>
    <cellStyle name="20% - Accent4 59" xfId="1082"/>
    <cellStyle name="20% - Accent4 59 2" xfId="2019"/>
    <cellStyle name="20% - Accent4 59 2 2" xfId="3830"/>
    <cellStyle name="20% - Accent4 59 2 2 2" xfId="8413"/>
    <cellStyle name="20% - Accent4 59 2 2 2 2" xfId="19510"/>
    <cellStyle name="20% - Accent4 59 2 2 3" xfId="14927"/>
    <cellStyle name="20% - Accent4 59 2 3" xfId="6604"/>
    <cellStyle name="20% - Accent4 59 2 3 2" xfId="17701"/>
    <cellStyle name="20% - Accent4 59 2 4" xfId="13117"/>
    <cellStyle name="20% - Accent4 59 3" xfId="4754"/>
    <cellStyle name="20% - Accent4 59 3 2" xfId="9337"/>
    <cellStyle name="20% - Accent4 59 3 2 2" xfId="20434"/>
    <cellStyle name="20% - Accent4 59 3 3" xfId="15851"/>
    <cellStyle name="20% - Accent4 59 4" xfId="2945"/>
    <cellStyle name="20% - Accent4 59 4 2" xfId="7528"/>
    <cellStyle name="20% - Accent4 59 4 2 2" xfId="18625"/>
    <cellStyle name="20% - Accent4 59 4 3" xfId="14042"/>
    <cellStyle name="20% - Accent4 59 5" xfId="5679"/>
    <cellStyle name="20% - Accent4 59 5 2" xfId="16776"/>
    <cellStyle name="20% - Accent4 59 6" xfId="12191"/>
    <cellStyle name="20% - Accent4 6" xfId="158"/>
    <cellStyle name="20% - Accent4 6 2" xfId="1323"/>
    <cellStyle name="20% - Accent4 6 2 2" xfId="3141"/>
    <cellStyle name="20% - Accent4 6 2 2 2" xfId="7724"/>
    <cellStyle name="20% - Accent4 6 2 2 2 2" xfId="18821"/>
    <cellStyle name="20% - Accent4 6 2 2 3" xfId="14238"/>
    <cellStyle name="20% - Accent4 6 2 3" xfId="5915"/>
    <cellStyle name="20% - Accent4 6 2 3 2" xfId="17012"/>
    <cellStyle name="20% - Accent4 6 2 4" xfId="12428"/>
    <cellStyle name="20% - Accent4 6 3" xfId="4065"/>
    <cellStyle name="20% - Accent4 6 3 2" xfId="8648"/>
    <cellStyle name="20% - Accent4 6 3 2 2" xfId="19745"/>
    <cellStyle name="20% - Accent4 6 3 3" xfId="15162"/>
    <cellStyle name="20% - Accent4 6 4" xfId="2256"/>
    <cellStyle name="20% - Accent4 6 4 2" xfId="6839"/>
    <cellStyle name="20% - Accent4 6 4 2 2" xfId="17936"/>
    <cellStyle name="20% - Accent4 6 4 3" xfId="13353"/>
    <cellStyle name="20% - Accent4 6 5" xfId="4990"/>
    <cellStyle name="20% - Accent4 6 5 2" xfId="16087"/>
    <cellStyle name="20% - Accent4 6 6" xfId="399"/>
    <cellStyle name="20% - Accent4 6 6 2" xfId="11515"/>
    <cellStyle name="20% - Accent4 6 7" xfId="11279"/>
    <cellStyle name="20% - Accent4 60" xfId="1095"/>
    <cellStyle name="20% - Accent4 60 2" xfId="2032"/>
    <cellStyle name="20% - Accent4 60 2 2" xfId="3843"/>
    <cellStyle name="20% - Accent4 60 2 2 2" xfId="8426"/>
    <cellStyle name="20% - Accent4 60 2 2 2 2" xfId="19523"/>
    <cellStyle name="20% - Accent4 60 2 2 3" xfId="14940"/>
    <cellStyle name="20% - Accent4 60 2 3" xfId="6617"/>
    <cellStyle name="20% - Accent4 60 2 3 2" xfId="17714"/>
    <cellStyle name="20% - Accent4 60 2 4" xfId="13130"/>
    <cellStyle name="20% - Accent4 60 3" xfId="4767"/>
    <cellStyle name="20% - Accent4 60 3 2" xfId="9350"/>
    <cellStyle name="20% - Accent4 60 3 2 2" xfId="20447"/>
    <cellStyle name="20% - Accent4 60 3 3" xfId="15864"/>
    <cellStyle name="20% - Accent4 60 4" xfId="2958"/>
    <cellStyle name="20% - Accent4 60 4 2" xfId="7541"/>
    <cellStyle name="20% - Accent4 60 4 2 2" xfId="18638"/>
    <cellStyle name="20% - Accent4 60 4 3" xfId="14055"/>
    <cellStyle name="20% - Accent4 60 5" xfId="5692"/>
    <cellStyle name="20% - Accent4 60 5 2" xfId="16789"/>
    <cellStyle name="20% - Accent4 60 6" xfId="12204"/>
    <cellStyle name="20% - Accent4 61" xfId="1108"/>
    <cellStyle name="20% - Accent4 61 2" xfId="2045"/>
    <cellStyle name="20% - Accent4 61 2 2" xfId="3856"/>
    <cellStyle name="20% - Accent4 61 2 2 2" xfId="8439"/>
    <cellStyle name="20% - Accent4 61 2 2 2 2" xfId="19536"/>
    <cellStyle name="20% - Accent4 61 2 2 3" xfId="14953"/>
    <cellStyle name="20% - Accent4 61 2 3" xfId="6630"/>
    <cellStyle name="20% - Accent4 61 2 3 2" xfId="17727"/>
    <cellStyle name="20% - Accent4 61 2 4" xfId="13143"/>
    <cellStyle name="20% - Accent4 61 3" xfId="4780"/>
    <cellStyle name="20% - Accent4 61 3 2" xfId="9363"/>
    <cellStyle name="20% - Accent4 61 3 2 2" xfId="20460"/>
    <cellStyle name="20% - Accent4 61 3 3" xfId="15877"/>
    <cellStyle name="20% - Accent4 61 4" xfId="2971"/>
    <cellStyle name="20% - Accent4 61 4 2" xfId="7554"/>
    <cellStyle name="20% - Accent4 61 4 2 2" xfId="18651"/>
    <cellStyle name="20% - Accent4 61 4 3" xfId="14068"/>
    <cellStyle name="20% - Accent4 61 5" xfId="5705"/>
    <cellStyle name="20% - Accent4 61 5 2" xfId="16802"/>
    <cellStyle name="20% - Accent4 61 6" xfId="12217"/>
    <cellStyle name="20% - Accent4 62" xfId="1121"/>
    <cellStyle name="20% - Accent4 62 2" xfId="2058"/>
    <cellStyle name="20% - Accent4 62 2 2" xfId="3869"/>
    <cellStyle name="20% - Accent4 62 2 2 2" xfId="8452"/>
    <cellStyle name="20% - Accent4 62 2 2 2 2" xfId="19549"/>
    <cellStyle name="20% - Accent4 62 2 2 3" xfId="14966"/>
    <cellStyle name="20% - Accent4 62 2 3" xfId="6643"/>
    <cellStyle name="20% - Accent4 62 2 3 2" xfId="17740"/>
    <cellStyle name="20% - Accent4 62 2 4" xfId="13156"/>
    <cellStyle name="20% - Accent4 62 3" xfId="4793"/>
    <cellStyle name="20% - Accent4 62 3 2" xfId="9376"/>
    <cellStyle name="20% - Accent4 62 3 2 2" xfId="20473"/>
    <cellStyle name="20% - Accent4 62 3 3" xfId="15890"/>
    <cellStyle name="20% - Accent4 62 4" xfId="2984"/>
    <cellStyle name="20% - Accent4 62 4 2" xfId="7567"/>
    <cellStyle name="20% - Accent4 62 4 2 2" xfId="18664"/>
    <cellStyle name="20% - Accent4 62 4 3" xfId="14081"/>
    <cellStyle name="20% - Accent4 62 5" xfId="5718"/>
    <cellStyle name="20% - Accent4 62 5 2" xfId="16815"/>
    <cellStyle name="20% - Accent4 62 6" xfId="12230"/>
    <cellStyle name="20% - Accent4 63" xfId="1134"/>
    <cellStyle name="20% - Accent4 63 2" xfId="2071"/>
    <cellStyle name="20% - Accent4 63 2 2" xfId="3882"/>
    <cellStyle name="20% - Accent4 63 2 2 2" xfId="8465"/>
    <cellStyle name="20% - Accent4 63 2 2 2 2" xfId="19562"/>
    <cellStyle name="20% - Accent4 63 2 2 3" xfId="14979"/>
    <cellStyle name="20% - Accent4 63 2 3" xfId="6656"/>
    <cellStyle name="20% - Accent4 63 2 3 2" xfId="17753"/>
    <cellStyle name="20% - Accent4 63 2 4" xfId="13169"/>
    <cellStyle name="20% - Accent4 63 3" xfId="4806"/>
    <cellStyle name="20% - Accent4 63 3 2" xfId="9389"/>
    <cellStyle name="20% - Accent4 63 3 2 2" xfId="20486"/>
    <cellStyle name="20% - Accent4 63 3 3" xfId="15903"/>
    <cellStyle name="20% - Accent4 63 4" xfId="2997"/>
    <cellStyle name="20% - Accent4 63 4 2" xfId="7580"/>
    <cellStyle name="20% - Accent4 63 4 2 2" xfId="18677"/>
    <cellStyle name="20% - Accent4 63 4 3" xfId="14094"/>
    <cellStyle name="20% - Accent4 63 5" xfId="5731"/>
    <cellStyle name="20% - Accent4 63 5 2" xfId="16828"/>
    <cellStyle name="20% - Accent4 63 6" xfId="12243"/>
    <cellStyle name="20% - Accent4 64" xfId="1149"/>
    <cellStyle name="20% - Accent4 64 2" xfId="2086"/>
    <cellStyle name="20% - Accent4 64 2 2" xfId="3895"/>
    <cellStyle name="20% - Accent4 64 2 2 2" xfId="8478"/>
    <cellStyle name="20% - Accent4 64 2 2 2 2" xfId="19575"/>
    <cellStyle name="20% - Accent4 64 2 2 3" xfId="14992"/>
    <cellStyle name="20% - Accent4 64 2 3" xfId="6669"/>
    <cellStyle name="20% - Accent4 64 2 3 2" xfId="17766"/>
    <cellStyle name="20% - Accent4 64 2 4" xfId="13183"/>
    <cellStyle name="20% - Accent4 64 3" xfId="4819"/>
    <cellStyle name="20% - Accent4 64 3 2" xfId="9402"/>
    <cellStyle name="20% - Accent4 64 3 2 2" xfId="20499"/>
    <cellStyle name="20% - Accent4 64 3 3" xfId="15916"/>
    <cellStyle name="20% - Accent4 64 4" xfId="3010"/>
    <cellStyle name="20% - Accent4 64 4 2" xfId="7593"/>
    <cellStyle name="20% - Accent4 64 4 2 2" xfId="18690"/>
    <cellStyle name="20% - Accent4 64 4 3" xfId="14107"/>
    <cellStyle name="20% - Accent4 64 5" xfId="5745"/>
    <cellStyle name="20% - Accent4 64 5 2" xfId="16842"/>
    <cellStyle name="20% - Accent4 64 6" xfId="12257"/>
    <cellStyle name="20% - Accent4 65" xfId="1162"/>
    <cellStyle name="20% - Accent4 65 2" xfId="2099"/>
    <cellStyle name="20% - Accent4 65 2 2" xfId="3908"/>
    <cellStyle name="20% - Accent4 65 2 2 2" xfId="8491"/>
    <cellStyle name="20% - Accent4 65 2 2 2 2" xfId="19588"/>
    <cellStyle name="20% - Accent4 65 2 2 3" xfId="15005"/>
    <cellStyle name="20% - Accent4 65 2 3" xfId="6682"/>
    <cellStyle name="20% - Accent4 65 2 3 2" xfId="17779"/>
    <cellStyle name="20% - Accent4 65 2 4" xfId="13196"/>
    <cellStyle name="20% - Accent4 65 3" xfId="4832"/>
    <cellStyle name="20% - Accent4 65 3 2" xfId="9415"/>
    <cellStyle name="20% - Accent4 65 3 2 2" xfId="20512"/>
    <cellStyle name="20% - Accent4 65 3 3" xfId="15929"/>
    <cellStyle name="20% - Accent4 65 4" xfId="3023"/>
    <cellStyle name="20% - Accent4 65 4 2" xfId="7606"/>
    <cellStyle name="20% - Accent4 65 4 2 2" xfId="18703"/>
    <cellStyle name="20% - Accent4 65 4 3" xfId="14120"/>
    <cellStyle name="20% - Accent4 65 5" xfId="5758"/>
    <cellStyle name="20% - Accent4 65 5 2" xfId="16855"/>
    <cellStyle name="20% - Accent4 65 6" xfId="12270"/>
    <cellStyle name="20% - Accent4 66" xfId="1175"/>
    <cellStyle name="20% - Accent4 66 2" xfId="2112"/>
    <cellStyle name="20% - Accent4 66 2 2" xfId="3921"/>
    <cellStyle name="20% - Accent4 66 2 2 2" xfId="8504"/>
    <cellStyle name="20% - Accent4 66 2 2 2 2" xfId="19601"/>
    <cellStyle name="20% - Accent4 66 2 2 3" xfId="15018"/>
    <cellStyle name="20% - Accent4 66 2 3" xfId="6695"/>
    <cellStyle name="20% - Accent4 66 2 3 2" xfId="17792"/>
    <cellStyle name="20% - Accent4 66 2 4" xfId="13209"/>
    <cellStyle name="20% - Accent4 66 3" xfId="4845"/>
    <cellStyle name="20% - Accent4 66 3 2" xfId="9428"/>
    <cellStyle name="20% - Accent4 66 3 2 2" xfId="20525"/>
    <cellStyle name="20% - Accent4 66 3 3" xfId="15942"/>
    <cellStyle name="20% - Accent4 66 4" xfId="3036"/>
    <cellStyle name="20% - Accent4 66 4 2" xfId="7619"/>
    <cellStyle name="20% - Accent4 66 4 2 2" xfId="18716"/>
    <cellStyle name="20% - Accent4 66 4 3" xfId="14133"/>
    <cellStyle name="20% - Accent4 66 5" xfId="5771"/>
    <cellStyle name="20% - Accent4 66 5 2" xfId="16868"/>
    <cellStyle name="20% - Accent4 66 6" xfId="12283"/>
    <cellStyle name="20% - Accent4 67" xfId="1188"/>
    <cellStyle name="20% - Accent4 67 2" xfId="2125"/>
    <cellStyle name="20% - Accent4 67 2 2" xfId="3934"/>
    <cellStyle name="20% - Accent4 67 2 2 2" xfId="8517"/>
    <cellStyle name="20% - Accent4 67 2 2 2 2" xfId="19614"/>
    <cellStyle name="20% - Accent4 67 2 2 3" xfId="15031"/>
    <cellStyle name="20% - Accent4 67 2 3" xfId="6708"/>
    <cellStyle name="20% - Accent4 67 2 3 2" xfId="17805"/>
    <cellStyle name="20% - Accent4 67 2 4" xfId="13222"/>
    <cellStyle name="20% - Accent4 67 3" xfId="4858"/>
    <cellStyle name="20% - Accent4 67 3 2" xfId="9441"/>
    <cellStyle name="20% - Accent4 67 3 2 2" xfId="20538"/>
    <cellStyle name="20% - Accent4 67 3 3" xfId="15955"/>
    <cellStyle name="20% - Accent4 67 4" xfId="3049"/>
    <cellStyle name="20% - Accent4 67 4 2" xfId="7632"/>
    <cellStyle name="20% - Accent4 67 4 2 2" xfId="18729"/>
    <cellStyle name="20% - Accent4 67 4 3" xfId="14146"/>
    <cellStyle name="20% - Accent4 67 5" xfId="5784"/>
    <cellStyle name="20% - Accent4 67 5 2" xfId="16881"/>
    <cellStyle name="20% - Accent4 67 6" xfId="12296"/>
    <cellStyle name="20% - Accent4 68" xfId="1201"/>
    <cellStyle name="20% - Accent4 68 2" xfId="2138"/>
    <cellStyle name="20% - Accent4 68 2 2" xfId="3947"/>
    <cellStyle name="20% - Accent4 68 2 2 2" xfId="8530"/>
    <cellStyle name="20% - Accent4 68 2 2 2 2" xfId="19627"/>
    <cellStyle name="20% - Accent4 68 2 2 3" xfId="15044"/>
    <cellStyle name="20% - Accent4 68 2 3" xfId="6721"/>
    <cellStyle name="20% - Accent4 68 2 3 2" xfId="17818"/>
    <cellStyle name="20% - Accent4 68 2 4" xfId="13235"/>
    <cellStyle name="20% - Accent4 68 3" xfId="4871"/>
    <cellStyle name="20% - Accent4 68 3 2" xfId="9454"/>
    <cellStyle name="20% - Accent4 68 3 2 2" xfId="20551"/>
    <cellStyle name="20% - Accent4 68 3 3" xfId="15968"/>
    <cellStyle name="20% - Accent4 68 4" xfId="3062"/>
    <cellStyle name="20% - Accent4 68 4 2" xfId="7645"/>
    <cellStyle name="20% - Accent4 68 4 2 2" xfId="18742"/>
    <cellStyle name="20% - Accent4 68 4 3" xfId="14159"/>
    <cellStyle name="20% - Accent4 68 5" xfId="5797"/>
    <cellStyle name="20% - Accent4 68 5 2" xfId="16894"/>
    <cellStyle name="20% - Accent4 68 6" xfId="12309"/>
    <cellStyle name="20% - Accent4 69" xfId="1214"/>
    <cellStyle name="20% - Accent4 69 2" xfId="2151"/>
    <cellStyle name="20% - Accent4 69 2 2" xfId="6734"/>
    <cellStyle name="20% - Accent4 69 2 2 2" xfId="17831"/>
    <cellStyle name="20% - Accent4 69 2 3" xfId="13248"/>
    <cellStyle name="20% - Accent4 69 3" xfId="3960"/>
    <cellStyle name="20% - Accent4 69 3 2" xfId="8543"/>
    <cellStyle name="20% - Accent4 69 3 2 2" xfId="19640"/>
    <cellStyle name="20% - Accent4 69 3 3" xfId="15057"/>
    <cellStyle name="20% - Accent4 69 4" xfId="5810"/>
    <cellStyle name="20% - Accent4 69 4 2" xfId="16907"/>
    <cellStyle name="20% - Accent4 69 5" xfId="12322"/>
    <cellStyle name="20% - Accent4 7" xfId="184"/>
    <cellStyle name="20% - Accent4 7 2" xfId="1336"/>
    <cellStyle name="20% - Accent4 7 2 2" xfId="3154"/>
    <cellStyle name="20% - Accent4 7 2 2 2" xfId="7737"/>
    <cellStyle name="20% - Accent4 7 2 2 2 2" xfId="18834"/>
    <cellStyle name="20% - Accent4 7 2 2 3" xfId="14251"/>
    <cellStyle name="20% - Accent4 7 2 3" xfId="5928"/>
    <cellStyle name="20% - Accent4 7 2 3 2" xfId="17025"/>
    <cellStyle name="20% - Accent4 7 2 4" xfId="12441"/>
    <cellStyle name="20% - Accent4 7 3" xfId="4078"/>
    <cellStyle name="20% - Accent4 7 3 2" xfId="8661"/>
    <cellStyle name="20% - Accent4 7 3 2 2" xfId="19758"/>
    <cellStyle name="20% - Accent4 7 3 3" xfId="15175"/>
    <cellStyle name="20% - Accent4 7 4" xfId="2269"/>
    <cellStyle name="20% - Accent4 7 4 2" xfId="6852"/>
    <cellStyle name="20% - Accent4 7 4 2 2" xfId="17949"/>
    <cellStyle name="20% - Accent4 7 4 3" xfId="13366"/>
    <cellStyle name="20% - Accent4 7 5" xfId="5003"/>
    <cellStyle name="20% - Accent4 7 5 2" xfId="16100"/>
    <cellStyle name="20% - Accent4 7 6" xfId="412"/>
    <cellStyle name="20% - Accent4 7 6 2" xfId="11528"/>
    <cellStyle name="20% - Accent4 7 7" xfId="11305"/>
    <cellStyle name="20% - Accent4 70" xfId="1227"/>
    <cellStyle name="20% - Accent4 70 2" xfId="2164"/>
    <cellStyle name="20% - Accent4 70 2 2" xfId="6747"/>
    <cellStyle name="20% - Accent4 70 2 2 2" xfId="17844"/>
    <cellStyle name="20% - Accent4 70 2 3" xfId="13261"/>
    <cellStyle name="20% - Accent4 70 3" xfId="3973"/>
    <cellStyle name="20% - Accent4 70 3 2" xfId="8556"/>
    <cellStyle name="20% - Accent4 70 3 2 2" xfId="19653"/>
    <cellStyle name="20% - Accent4 70 3 3" xfId="15070"/>
    <cellStyle name="20% - Accent4 70 4" xfId="5823"/>
    <cellStyle name="20% - Accent4 70 4 2" xfId="16920"/>
    <cellStyle name="20% - Accent4 70 5" xfId="12335"/>
    <cellStyle name="20% - Accent4 71" xfId="1240"/>
    <cellStyle name="20% - Accent4 71 2" xfId="2177"/>
    <cellStyle name="20% - Accent4 71 2 2" xfId="6760"/>
    <cellStyle name="20% - Accent4 71 2 2 2" xfId="17857"/>
    <cellStyle name="20% - Accent4 71 2 3" xfId="13274"/>
    <cellStyle name="20% - Accent4 71 3" xfId="3986"/>
    <cellStyle name="20% - Accent4 71 3 2" xfId="8569"/>
    <cellStyle name="20% - Accent4 71 3 2 2" xfId="19666"/>
    <cellStyle name="20% - Accent4 71 3 3" xfId="15083"/>
    <cellStyle name="20% - Accent4 71 4" xfId="5836"/>
    <cellStyle name="20% - Accent4 71 4 2" xfId="16933"/>
    <cellStyle name="20% - Accent4 71 5" xfId="12348"/>
    <cellStyle name="20% - Accent4 72" xfId="1250"/>
    <cellStyle name="20% - Accent4 72 2" xfId="3071"/>
    <cellStyle name="20% - Accent4 72 2 2" xfId="7654"/>
    <cellStyle name="20% - Accent4 72 2 2 2" xfId="18751"/>
    <cellStyle name="20% - Accent4 72 2 3" xfId="14168"/>
    <cellStyle name="20% - Accent4 72 3" xfId="5845"/>
    <cellStyle name="20% - Accent4 72 3 2" xfId="16942"/>
    <cellStyle name="20% - Accent4 72 4" xfId="12358"/>
    <cellStyle name="20% - Accent4 73" xfId="3995"/>
    <cellStyle name="20% - Accent4 73 2" xfId="8578"/>
    <cellStyle name="20% - Accent4 73 2 2" xfId="19675"/>
    <cellStyle name="20% - Accent4 73 3" xfId="15092"/>
    <cellStyle name="20% - Accent4 74" xfId="2186"/>
    <cellStyle name="20% - Accent4 74 2" xfId="6769"/>
    <cellStyle name="20% - Accent4 74 2 2" xfId="17866"/>
    <cellStyle name="20% - Accent4 74 3" xfId="13283"/>
    <cellStyle name="20% - Accent4 75" xfId="4884"/>
    <cellStyle name="20% - Accent4 75 2" xfId="9467"/>
    <cellStyle name="20% - Accent4 75 2 2" xfId="20564"/>
    <cellStyle name="20% - Accent4 75 3" xfId="15981"/>
    <cellStyle name="20% - Accent4 76" xfId="4910"/>
    <cellStyle name="20% - Accent4 76 2" xfId="16007"/>
    <cellStyle name="20% - Accent4 77" xfId="4920"/>
    <cellStyle name="20% - Accent4 77 2" xfId="16017"/>
    <cellStyle name="20% - Accent4 78" xfId="9493"/>
    <cellStyle name="20% - Accent4 78 2" xfId="20590"/>
    <cellStyle name="20% - Accent4 79" xfId="9507"/>
    <cellStyle name="20% - Accent4 79 2" xfId="20603"/>
    <cellStyle name="20% - Accent4 8" xfId="197"/>
    <cellStyle name="20% - Accent4 8 2" xfId="1349"/>
    <cellStyle name="20% - Accent4 8 2 2" xfId="3167"/>
    <cellStyle name="20% - Accent4 8 2 2 2" xfId="7750"/>
    <cellStyle name="20% - Accent4 8 2 2 2 2" xfId="18847"/>
    <cellStyle name="20% - Accent4 8 2 2 3" xfId="14264"/>
    <cellStyle name="20% - Accent4 8 2 3" xfId="5941"/>
    <cellStyle name="20% - Accent4 8 2 3 2" xfId="17038"/>
    <cellStyle name="20% - Accent4 8 2 4" xfId="12454"/>
    <cellStyle name="20% - Accent4 8 3" xfId="4091"/>
    <cellStyle name="20% - Accent4 8 3 2" xfId="8674"/>
    <cellStyle name="20% - Accent4 8 3 2 2" xfId="19771"/>
    <cellStyle name="20% - Accent4 8 3 3" xfId="15188"/>
    <cellStyle name="20% - Accent4 8 4" xfId="2282"/>
    <cellStyle name="20% - Accent4 8 4 2" xfId="6865"/>
    <cellStyle name="20% - Accent4 8 4 2 2" xfId="17962"/>
    <cellStyle name="20% - Accent4 8 4 3" xfId="13379"/>
    <cellStyle name="20% - Accent4 8 5" xfId="5016"/>
    <cellStyle name="20% - Accent4 8 5 2" xfId="16113"/>
    <cellStyle name="20% - Accent4 8 6" xfId="425"/>
    <cellStyle name="20% - Accent4 8 6 2" xfId="11541"/>
    <cellStyle name="20% - Accent4 8 7" xfId="11318"/>
    <cellStyle name="20% - Accent4 80" xfId="9520"/>
    <cellStyle name="20% - Accent4 80 2" xfId="20616"/>
    <cellStyle name="20% - Accent4 81" xfId="9533"/>
    <cellStyle name="20% - Accent4 81 2" xfId="20629"/>
    <cellStyle name="20% - Accent4 82" xfId="9559"/>
    <cellStyle name="20% - Accent4 82 2" xfId="20655"/>
    <cellStyle name="20% - Accent4 83" xfId="9585"/>
    <cellStyle name="20% - Accent4 83 2" xfId="20681"/>
    <cellStyle name="20% - Accent4 84" xfId="9611"/>
    <cellStyle name="20% - Accent4 84 2" xfId="20707"/>
    <cellStyle name="20% - Accent4 85" xfId="9637"/>
    <cellStyle name="20% - Accent4 85 2" xfId="20733"/>
    <cellStyle name="20% - Accent4 86" xfId="9663"/>
    <cellStyle name="20% - Accent4 86 2" xfId="20759"/>
    <cellStyle name="20% - Accent4 87" xfId="9689"/>
    <cellStyle name="20% - Accent4 87 2" xfId="20785"/>
    <cellStyle name="20% - Accent4 88" xfId="9715"/>
    <cellStyle name="20% - Accent4 88 2" xfId="20811"/>
    <cellStyle name="20% - Accent4 89" xfId="9741"/>
    <cellStyle name="20% - Accent4 89 2" xfId="20837"/>
    <cellStyle name="20% - Accent4 9" xfId="210"/>
    <cellStyle name="20% - Accent4 9 2" xfId="1362"/>
    <cellStyle name="20% - Accent4 9 2 2" xfId="3180"/>
    <cellStyle name="20% - Accent4 9 2 2 2" xfId="7763"/>
    <cellStyle name="20% - Accent4 9 2 2 2 2" xfId="18860"/>
    <cellStyle name="20% - Accent4 9 2 2 3" xfId="14277"/>
    <cellStyle name="20% - Accent4 9 2 3" xfId="5954"/>
    <cellStyle name="20% - Accent4 9 2 3 2" xfId="17051"/>
    <cellStyle name="20% - Accent4 9 2 4" xfId="12467"/>
    <cellStyle name="20% - Accent4 9 3" xfId="4104"/>
    <cellStyle name="20% - Accent4 9 3 2" xfId="8687"/>
    <cellStyle name="20% - Accent4 9 3 2 2" xfId="19784"/>
    <cellStyle name="20% - Accent4 9 3 3" xfId="15201"/>
    <cellStyle name="20% - Accent4 9 4" xfId="2295"/>
    <cellStyle name="20% - Accent4 9 4 2" xfId="6878"/>
    <cellStyle name="20% - Accent4 9 4 2 2" xfId="17975"/>
    <cellStyle name="20% - Accent4 9 4 3" xfId="13392"/>
    <cellStyle name="20% - Accent4 9 5" xfId="5029"/>
    <cellStyle name="20% - Accent4 9 5 2" xfId="16126"/>
    <cellStyle name="20% - Accent4 9 6" xfId="438"/>
    <cellStyle name="20% - Accent4 9 6 2" xfId="11554"/>
    <cellStyle name="20% - Accent4 9 7" xfId="11331"/>
    <cellStyle name="20% - Accent4 90" xfId="9767"/>
    <cellStyle name="20% - Accent4 90 2" xfId="20863"/>
    <cellStyle name="20% - Accent4 91" xfId="9793"/>
    <cellStyle name="20% - Accent4 91 2" xfId="20889"/>
    <cellStyle name="20% - Accent4 92" xfId="9819"/>
    <cellStyle name="20% - Accent4 92 2" xfId="20915"/>
    <cellStyle name="20% - Accent4 93" xfId="9845"/>
    <cellStyle name="20% - Accent4 93 2" xfId="20941"/>
    <cellStyle name="20% - Accent4 94" xfId="9871"/>
    <cellStyle name="20% - Accent4 94 2" xfId="20967"/>
    <cellStyle name="20% - Accent4 95" xfId="9897"/>
    <cellStyle name="20% - Accent4 95 2" xfId="20993"/>
    <cellStyle name="20% - Accent4 96" xfId="9910"/>
    <cellStyle name="20% - Accent4 96 2" xfId="21006"/>
    <cellStyle name="20% - Accent4 97" xfId="9936"/>
    <cellStyle name="20% - Accent4 97 2" xfId="21032"/>
    <cellStyle name="20% - Accent4 98" xfId="9949"/>
    <cellStyle name="20% - Accent4 98 2" xfId="21045"/>
    <cellStyle name="20% - Accent4 99" xfId="9962"/>
    <cellStyle name="20% - Accent4 99 2" xfId="21058"/>
    <cellStyle name="20% - Accent5" xfId="88" builtinId="46" customBuiltin="1"/>
    <cellStyle name="20% - Accent5 10" xfId="225"/>
    <cellStyle name="20% - Accent5 10 2" xfId="1377"/>
    <cellStyle name="20% - Accent5 10 2 2" xfId="3195"/>
    <cellStyle name="20% - Accent5 10 2 2 2" xfId="7778"/>
    <cellStyle name="20% - Accent5 10 2 2 2 2" xfId="18875"/>
    <cellStyle name="20% - Accent5 10 2 2 3" xfId="14292"/>
    <cellStyle name="20% - Accent5 10 2 3" xfId="5969"/>
    <cellStyle name="20% - Accent5 10 2 3 2" xfId="17066"/>
    <cellStyle name="20% - Accent5 10 2 4" xfId="12482"/>
    <cellStyle name="20% - Accent5 10 3" xfId="4119"/>
    <cellStyle name="20% - Accent5 10 3 2" xfId="8702"/>
    <cellStyle name="20% - Accent5 10 3 2 2" xfId="19799"/>
    <cellStyle name="20% - Accent5 10 3 3" xfId="15216"/>
    <cellStyle name="20% - Accent5 10 4" xfId="2310"/>
    <cellStyle name="20% - Accent5 10 4 2" xfId="6893"/>
    <cellStyle name="20% - Accent5 10 4 2 2" xfId="17990"/>
    <cellStyle name="20% - Accent5 10 4 3" xfId="13407"/>
    <cellStyle name="20% - Accent5 10 5" xfId="5044"/>
    <cellStyle name="20% - Accent5 10 5 2" xfId="16141"/>
    <cellStyle name="20% - Accent5 10 6" xfId="453"/>
    <cellStyle name="20% - Accent5 10 6 2" xfId="11569"/>
    <cellStyle name="20% - Accent5 10 7" xfId="11346"/>
    <cellStyle name="20% - Accent5 100" xfId="9977"/>
    <cellStyle name="20% - Accent5 100 2" xfId="21073"/>
    <cellStyle name="20% - Accent5 101" xfId="9990"/>
    <cellStyle name="20% - Accent5 101 2" xfId="21086"/>
    <cellStyle name="20% - Accent5 102" xfId="10003"/>
    <cellStyle name="20% - Accent5 102 2" xfId="21099"/>
    <cellStyle name="20% - Accent5 103" xfId="10016"/>
    <cellStyle name="20% - Accent5 103 2" xfId="21112"/>
    <cellStyle name="20% - Accent5 104" xfId="10029"/>
    <cellStyle name="20% - Accent5 104 2" xfId="21125"/>
    <cellStyle name="20% - Accent5 105" xfId="10042"/>
    <cellStyle name="20% - Accent5 105 2" xfId="21138"/>
    <cellStyle name="20% - Accent5 106" xfId="10055"/>
    <cellStyle name="20% - Accent5 106 2" xfId="21151"/>
    <cellStyle name="20% - Accent5 107" xfId="10068"/>
    <cellStyle name="20% - Accent5 107 2" xfId="21164"/>
    <cellStyle name="20% - Accent5 108" xfId="10081"/>
    <cellStyle name="20% - Accent5 108 2" xfId="21177"/>
    <cellStyle name="20% - Accent5 109" xfId="10094"/>
    <cellStyle name="20% - Accent5 109 2" xfId="21190"/>
    <cellStyle name="20% - Accent5 11" xfId="238"/>
    <cellStyle name="20% - Accent5 11 2" xfId="1390"/>
    <cellStyle name="20% - Accent5 11 2 2" xfId="3208"/>
    <cellStyle name="20% - Accent5 11 2 2 2" xfId="7791"/>
    <cellStyle name="20% - Accent5 11 2 2 2 2" xfId="18888"/>
    <cellStyle name="20% - Accent5 11 2 2 3" xfId="14305"/>
    <cellStyle name="20% - Accent5 11 2 3" xfId="5982"/>
    <cellStyle name="20% - Accent5 11 2 3 2" xfId="17079"/>
    <cellStyle name="20% - Accent5 11 2 4" xfId="12495"/>
    <cellStyle name="20% - Accent5 11 3" xfId="4132"/>
    <cellStyle name="20% - Accent5 11 3 2" xfId="8715"/>
    <cellStyle name="20% - Accent5 11 3 2 2" xfId="19812"/>
    <cellStyle name="20% - Accent5 11 3 3" xfId="15229"/>
    <cellStyle name="20% - Accent5 11 4" xfId="2323"/>
    <cellStyle name="20% - Accent5 11 4 2" xfId="6906"/>
    <cellStyle name="20% - Accent5 11 4 2 2" xfId="18003"/>
    <cellStyle name="20% - Accent5 11 4 3" xfId="13420"/>
    <cellStyle name="20% - Accent5 11 5" xfId="5057"/>
    <cellStyle name="20% - Accent5 11 5 2" xfId="16154"/>
    <cellStyle name="20% - Accent5 11 6" xfId="466"/>
    <cellStyle name="20% - Accent5 11 6 2" xfId="11582"/>
    <cellStyle name="20% - Accent5 11 7" xfId="11359"/>
    <cellStyle name="20% - Accent5 110" xfId="10107"/>
    <cellStyle name="20% - Accent5 110 2" xfId="21203"/>
    <cellStyle name="20% - Accent5 111" xfId="10120"/>
    <cellStyle name="20% - Accent5 111 2" xfId="21216"/>
    <cellStyle name="20% - Accent5 112" xfId="10133"/>
    <cellStyle name="20% - Accent5 112 2" xfId="21229"/>
    <cellStyle name="20% - Accent5 113" xfId="10146"/>
    <cellStyle name="20% - Accent5 113 2" xfId="21242"/>
    <cellStyle name="20% - Accent5 114" xfId="10159"/>
    <cellStyle name="20% - Accent5 114 2" xfId="21255"/>
    <cellStyle name="20% - Accent5 115" xfId="10172"/>
    <cellStyle name="20% - Accent5 115 2" xfId="21268"/>
    <cellStyle name="20% - Accent5 116" xfId="10185"/>
    <cellStyle name="20% - Accent5 116 2" xfId="21281"/>
    <cellStyle name="20% - Accent5 117" xfId="10198"/>
    <cellStyle name="20% - Accent5 117 2" xfId="21294"/>
    <cellStyle name="20% - Accent5 118" xfId="10211"/>
    <cellStyle name="20% - Accent5 118 2" xfId="21307"/>
    <cellStyle name="20% - Accent5 119" xfId="10224"/>
    <cellStyle name="20% - Accent5 119 2" xfId="21320"/>
    <cellStyle name="20% - Accent5 12" xfId="251"/>
    <cellStyle name="20% - Accent5 12 2" xfId="1403"/>
    <cellStyle name="20% - Accent5 12 2 2" xfId="3221"/>
    <cellStyle name="20% - Accent5 12 2 2 2" xfId="7804"/>
    <cellStyle name="20% - Accent5 12 2 2 2 2" xfId="18901"/>
    <cellStyle name="20% - Accent5 12 2 2 3" xfId="14318"/>
    <cellStyle name="20% - Accent5 12 2 3" xfId="5995"/>
    <cellStyle name="20% - Accent5 12 2 3 2" xfId="17092"/>
    <cellStyle name="20% - Accent5 12 2 4" xfId="12508"/>
    <cellStyle name="20% - Accent5 12 3" xfId="4145"/>
    <cellStyle name="20% - Accent5 12 3 2" xfId="8728"/>
    <cellStyle name="20% - Accent5 12 3 2 2" xfId="19825"/>
    <cellStyle name="20% - Accent5 12 3 3" xfId="15242"/>
    <cellStyle name="20% - Accent5 12 4" xfId="2336"/>
    <cellStyle name="20% - Accent5 12 4 2" xfId="6919"/>
    <cellStyle name="20% - Accent5 12 4 2 2" xfId="18016"/>
    <cellStyle name="20% - Accent5 12 4 3" xfId="13433"/>
    <cellStyle name="20% - Accent5 12 5" xfId="5070"/>
    <cellStyle name="20% - Accent5 12 5 2" xfId="16167"/>
    <cellStyle name="20% - Accent5 12 6" xfId="479"/>
    <cellStyle name="20% - Accent5 12 6 2" xfId="11595"/>
    <cellStyle name="20% - Accent5 12 7" xfId="11372"/>
    <cellStyle name="20% - Accent5 120" xfId="10237"/>
    <cellStyle name="20% - Accent5 120 2" xfId="21333"/>
    <cellStyle name="20% - Accent5 121" xfId="10250"/>
    <cellStyle name="20% - Accent5 121 2" xfId="21346"/>
    <cellStyle name="20% - Accent5 122" xfId="10276"/>
    <cellStyle name="20% - Accent5 122 2" xfId="21372"/>
    <cellStyle name="20% - Accent5 123" xfId="10302"/>
    <cellStyle name="20% - Accent5 123 2" xfId="21398"/>
    <cellStyle name="20% - Accent5 124" xfId="10315"/>
    <cellStyle name="20% - Accent5 124 2" xfId="21411"/>
    <cellStyle name="20% - Accent5 125" xfId="10328"/>
    <cellStyle name="20% - Accent5 125 2" xfId="21424"/>
    <cellStyle name="20% - Accent5 126" xfId="10354"/>
    <cellStyle name="20% - Accent5 126 2" xfId="21450"/>
    <cellStyle name="20% - Accent5 127" xfId="10380"/>
    <cellStyle name="20% - Accent5 127 2" xfId="21476"/>
    <cellStyle name="20% - Accent5 128" xfId="10406"/>
    <cellStyle name="20% - Accent5 128 2" xfId="21502"/>
    <cellStyle name="20% - Accent5 129" xfId="10432"/>
    <cellStyle name="20% - Accent5 129 2" xfId="21528"/>
    <cellStyle name="20% - Accent5 13" xfId="264"/>
    <cellStyle name="20% - Accent5 13 2" xfId="1416"/>
    <cellStyle name="20% - Accent5 13 2 2" xfId="3234"/>
    <cellStyle name="20% - Accent5 13 2 2 2" xfId="7817"/>
    <cellStyle name="20% - Accent5 13 2 2 2 2" xfId="18914"/>
    <cellStyle name="20% - Accent5 13 2 2 3" xfId="14331"/>
    <cellStyle name="20% - Accent5 13 2 3" xfId="6008"/>
    <cellStyle name="20% - Accent5 13 2 3 2" xfId="17105"/>
    <cellStyle name="20% - Accent5 13 2 4" xfId="12521"/>
    <cellStyle name="20% - Accent5 13 3" xfId="4158"/>
    <cellStyle name="20% - Accent5 13 3 2" xfId="8741"/>
    <cellStyle name="20% - Accent5 13 3 2 2" xfId="19838"/>
    <cellStyle name="20% - Accent5 13 3 3" xfId="15255"/>
    <cellStyle name="20% - Accent5 13 4" xfId="2349"/>
    <cellStyle name="20% - Accent5 13 4 2" xfId="6932"/>
    <cellStyle name="20% - Accent5 13 4 2 2" xfId="18029"/>
    <cellStyle name="20% - Accent5 13 4 3" xfId="13446"/>
    <cellStyle name="20% - Accent5 13 5" xfId="5083"/>
    <cellStyle name="20% - Accent5 13 5 2" xfId="16180"/>
    <cellStyle name="20% - Accent5 13 6" xfId="492"/>
    <cellStyle name="20% - Accent5 13 6 2" xfId="11608"/>
    <cellStyle name="20% - Accent5 13 7" xfId="11385"/>
    <cellStyle name="20% - Accent5 130" xfId="10458"/>
    <cellStyle name="20% - Accent5 130 2" xfId="21554"/>
    <cellStyle name="20% - Accent5 131" xfId="10484"/>
    <cellStyle name="20% - Accent5 131 2" xfId="21580"/>
    <cellStyle name="20% - Accent5 132" xfId="10510"/>
    <cellStyle name="20% - Accent5 132 2" xfId="21606"/>
    <cellStyle name="20% - Accent5 133" xfId="10536"/>
    <cellStyle name="20% - Accent5 133 2" xfId="21632"/>
    <cellStyle name="20% - Accent5 134" xfId="10549"/>
    <cellStyle name="20% - Accent5 134 2" xfId="21645"/>
    <cellStyle name="20% - Accent5 135" xfId="10562"/>
    <cellStyle name="20% - Accent5 135 2" xfId="21658"/>
    <cellStyle name="20% - Accent5 136" xfId="10575"/>
    <cellStyle name="20% - Accent5 136 2" xfId="21671"/>
    <cellStyle name="20% - Accent5 137" xfId="10588"/>
    <cellStyle name="20% - Accent5 137 2" xfId="21684"/>
    <cellStyle name="20% - Accent5 138" xfId="10614"/>
    <cellStyle name="20% - Accent5 138 2" xfId="21710"/>
    <cellStyle name="20% - Accent5 139" xfId="10627"/>
    <cellStyle name="20% - Accent5 139 2" xfId="21723"/>
    <cellStyle name="20% - Accent5 14" xfId="303"/>
    <cellStyle name="20% - Accent5 14 2" xfId="1429"/>
    <cellStyle name="20% - Accent5 14 2 2" xfId="3247"/>
    <cellStyle name="20% - Accent5 14 2 2 2" xfId="7830"/>
    <cellStyle name="20% - Accent5 14 2 2 2 2" xfId="18927"/>
    <cellStyle name="20% - Accent5 14 2 2 3" xfId="14344"/>
    <cellStyle name="20% - Accent5 14 2 3" xfId="6021"/>
    <cellStyle name="20% - Accent5 14 2 3 2" xfId="17118"/>
    <cellStyle name="20% - Accent5 14 2 4" xfId="12534"/>
    <cellStyle name="20% - Accent5 14 3" xfId="4171"/>
    <cellStyle name="20% - Accent5 14 3 2" xfId="8754"/>
    <cellStyle name="20% - Accent5 14 3 2 2" xfId="19851"/>
    <cellStyle name="20% - Accent5 14 3 3" xfId="15268"/>
    <cellStyle name="20% - Accent5 14 4" xfId="2362"/>
    <cellStyle name="20% - Accent5 14 4 2" xfId="6945"/>
    <cellStyle name="20% - Accent5 14 4 2 2" xfId="18042"/>
    <cellStyle name="20% - Accent5 14 4 3" xfId="13459"/>
    <cellStyle name="20% - Accent5 14 5" xfId="5096"/>
    <cellStyle name="20% - Accent5 14 5 2" xfId="16193"/>
    <cellStyle name="20% - Accent5 14 6" xfId="505"/>
    <cellStyle name="20% - Accent5 14 6 2" xfId="11621"/>
    <cellStyle name="20% - Accent5 14 7" xfId="11424"/>
    <cellStyle name="20% - Accent5 140" xfId="10640"/>
    <cellStyle name="20% - Accent5 140 2" xfId="21736"/>
    <cellStyle name="20% - Accent5 141" xfId="10653"/>
    <cellStyle name="20% - Accent5 141 2" xfId="21749"/>
    <cellStyle name="20% - Accent5 142" xfId="10666"/>
    <cellStyle name="20% - Accent5 142 2" xfId="21762"/>
    <cellStyle name="20% - Accent5 143" xfId="10679"/>
    <cellStyle name="20% - Accent5 143 2" xfId="21775"/>
    <cellStyle name="20% - Accent5 144" xfId="10692"/>
    <cellStyle name="20% - Accent5 144 2" xfId="21788"/>
    <cellStyle name="20% - Accent5 145" xfId="10705"/>
    <cellStyle name="20% - Accent5 145 2" xfId="21801"/>
    <cellStyle name="20% - Accent5 146" xfId="10718"/>
    <cellStyle name="20% - Accent5 146 2" xfId="21814"/>
    <cellStyle name="20% - Accent5 147" xfId="10731"/>
    <cellStyle name="20% - Accent5 147 2" xfId="21827"/>
    <cellStyle name="20% - Accent5 148" xfId="10744"/>
    <cellStyle name="20% - Accent5 148 2" xfId="21840"/>
    <cellStyle name="20% - Accent5 149" xfId="10757"/>
    <cellStyle name="20% - Accent5 149 2" xfId="21853"/>
    <cellStyle name="20% - Accent5 15" xfId="330"/>
    <cellStyle name="20% - Accent5 15 2" xfId="1442"/>
    <cellStyle name="20% - Accent5 15 2 2" xfId="3260"/>
    <cellStyle name="20% - Accent5 15 2 2 2" xfId="7843"/>
    <cellStyle name="20% - Accent5 15 2 2 2 2" xfId="18940"/>
    <cellStyle name="20% - Accent5 15 2 2 3" xfId="14357"/>
    <cellStyle name="20% - Accent5 15 2 3" xfId="6034"/>
    <cellStyle name="20% - Accent5 15 2 3 2" xfId="17131"/>
    <cellStyle name="20% - Accent5 15 2 4" xfId="12547"/>
    <cellStyle name="20% - Accent5 15 3" xfId="4184"/>
    <cellStyle name="20% - Accent5 15 3 2" xfId="8767"/>
    <cellStyle name="20% - Accent5 15 3 2 2" xfId="19864"/>
    <cellStyle name="20% - Accent5 15 3 3" xfId="15281"/>
    <cellStyle name="20% - Accent5 15 4" xfId="2375"/>
    <cellStyle name="20% - Accent5 15 4 2" xfId="6958"/>
    <cellStyle name="20% - Accent5 15 4 2 2" xfId="18055"/>
    <cellStyle name="20% - Accent5 15 4 3" xfId="13472"/>
    <cellStyle name="20% - Accent5 15 5" xfId="5109"/>
    <cellStyle name="20% - Accent5 15 5 2" xfId="16206"/>
    <cellStyle name="20% - Accent5 15 6" xfId="11451"/>
    <cellStyle name="20% - Accent5 150" xfId="10770"/>
    <cellStyle name="20% - Accent5 150 2" xfId="21866"/>
    <cellStyle name="20% - Accent5 151" xfId="10796"/>
    <cellStyle name="20% - Accent5 151 2" xfId="21892"/>
    <cellStyle name="20% - Accent5 152" xfId="10809"/>
    <cellStyle name="20% - Accent5 152 2" xfId="21905"/>
    <cellStyle name="20% - Accent5 153" xfId="10822"/>
    <cellStyle name="20% - Accent5 153 2" xfId="21918"/>
    <cellStyle name="20% - Accent5 154" xfId="10835"/>
    <cellStyle name="20% - Accent5 154 2" xfId="21931"/>
    <cellStyle name="20% - Accent5 155" xfId="10848"/>
    <cellStyle name="20% - Accent5 156" xfId="10861"/>
    <cellStyle name="20% - Accent5 157" xfId="10874"/>
    <cellStyle name="20% - Accent5 158" xfId="10887"/>
    <cellStyle name="20% - Accent5 159" xfId="10900"/>
    <cellStyle name="20% - Accent5 16" xfId="518"/>
    <cellStyle name="20% - Accent5 16 2" xfId="1455"/>
    <cellStyle name="20% - Accent5 16 2 2" xfId="3273"/>
    <cellStyle name="20% - Accent5 16 2 2 2" xfId="7856"/>
    <cellStyle name="20% - Accent5 16 2 2 2 2" xfId="18953"/>
    <cellStyle name="20% - Accent5 16 2 2 3" xfId="14370"/>
    <cellStyle name="20% - Accent5 16 2 3" xfId="6047"/>
    <cellStyle name="20% - Accent5 16 2 3 2" xfId="17144"/>
    <cellStyle name="20% - Accent5 16 2 4" xfId="12560"/>
    <cellStyle name="20% - Accent5 16 3" xfId="4197"/>
    <cellStyle name="20% - Accent5 16 3 2" xfId="8780"/>
    <cellStyle name="20% - Accent5 16 3 2 2" xfId="19877"/>
    <cellStyle name="20% - Accent5 16 3 3" xfId="15294"/>
    <cellStyle name="20% - Accent5 16 4" xfId="2388"/>
    <cellStyle name="20% - Accent5 16 4 2" xfId="6971"/>
    <cellStyle name="20% - Accent5 16 4 2 2" xfId="18068"/>
    <cellStyle name="20% - Accent5 16 4 3" xfId="13485"/>
    <cellStyle name="20% - Accent5 16 5" xfId="5122"/>
    <cellStyle name="20% - Accent5 16 5 2" xfId="16219"/>
    <cellStyle name="20% - Accent5 16 6" xfId="11634"/>
    <cellStyle name="20% - Accent5 160" xfId="10913"/>
    <cellStyle name="20% - Accent5 161" xfId="10926"/>
    <cellStyle name="20% - Accent5 162" xfId="10939"/>
    <cellStyle name="20% - Accent5 163" xfId="10952"/>
    <cellStyle name="20% - Accent5 164" xfId="10965"/>
    <cellStyle name="20% - Accent5 165" xfId="10978"/>
    <cellStyle name="20% - Accent5 166" xfId="10991"/>
    <cellStyle name="20% - Accent5 167" xfId="11004"/>
    <cellStyle name="20% - Accent5 168" xfId="11017"/>
    <cellStyle name="20% - Accent5 169" xfId="11030"/>
    <cellStyle name="20% - Accent5 17" xfId="531"/>
    <cellStyle name="20% - Accent5 17 2" xfId="1468"/>
    <cellStyle name="20% - Accent5 17 2 2" xfId="3286"/>
    <cellStyle name="20% - Accent5 17 2 2 2" xfId="7869"/>
    <cellStyle name="20% - Accent5 17 2 2 2 2" xfId="18966"/>
    <cellStyle name="20% - Accent5 17 2 2 3" xfId="14383"/>
    <cellStyle name="20% - Accent5 17 2 3" xfId="6060"/>
    <cellStyle name="20% - Accent5 17 2 3 2" xfId="17157"/>
    <cellStyle name="20% - Accent5 17 2 4" xfId="12573"/>
    <cellStyle name="20% - Accent5 17 3" xfId="4210"/>
    <cellStyle name="20% - Accent5 17 3 2" xfId="8793"/>
    <cellStyle name="20% - Accent5 17 3 2 2" xfId="19890"/>
    <cellStyle name="20% - Accent5 17 3 3" xfId="15307"/>
    <cellStyle name="20% - Accent5 17 4" xfId="2401"/>
    <cellStyle name="20% - Accent5 17 4 2" xfId="6984"/>
    <cellStyle name="20% - Accent5 17 4 2 2" xfId="18081"/>
    <cellStyle name="20% - Accent5 17 4 3" xfId="13498"/>
    <cellStyle name="20% - Accent5 17 5" xfId="5135"/>
    <cellStyle name="20% - Accent5 17 5 2" xfId="16232"/>
    <cellStyle name="20% - Accent5 17 6" xfId="11647"/>
    <cellStyle name="20% - Accent5 170" xfId="11043"/>
    <cellStyle name="20% - Accent5 171" xfId="11056"/>
    <cellStyle name="20% - Accent5 172" xfId="11069"/>
    <cellStyle name="20% - Accent5 173" xfId="11082"/>
    <cellStyle name="20% - Accent5 174" xfId="11095"/>
    <cellStyle name="20% - Accent5 175" xfId="11108"/>
    <cellStyle name="20% - Accent5 176" xfId="11121"/>
    <cellStyle name="20% - Accent5 177" xfId="11134"/>
    <cellStyle name="20% - Accent5 178" xfId="11147"/>
    <cellStyle name="20% - Accent5 179" xfId="11160"/>
    <cellStyle name="20% - Accent5 18" xfId="544"/>
    <cellStyle name="20% - Accent5 18 2" xfId="1481"/>
    <cellStyle name="20% - Accent5 18 2 2" xfId="3299"/>
    <cellStyle name="20% - Accent5 18 2 2 2" xfId="7882"/>
    <cellStyle name="20% - Accent5 18 2 2 2 2" xfId="18979"/>
    <cellStyle name="20% - Accent5 18 2 2 3" xfId="14396"/>
    <cellStyle name="20% - Accent5 18 2 3" xfId="6073"/>
    <cellStyle name="20% - Accent5 18 2 3 2" xfId="17170"/>
    <cellStyle name="20% - Accent5 18 2 4" xfId="12586"/>
    <cellStyle name="20% - Accent5 18 3" xfId="4223"/>
    <cellStyle name="20% - Accent5 18 3 2" xfId="8806"/>
    <cellStyle name="20% - Accent5 18 3 2 2" xfId="19903"/>
    <cellStyle name="20% - Accent5 18 3 3" xfId="15320"/>
    <cellStyle name="20% - Accent5 18 4" xfId="2414"/>
    <cellStyle name="20% - Accent5 18 4 2" xfId="6997"/>
    <cellStyle name="20% - Accent5 18 4 2 2" xfId="18094"/>
    <cellStyle name="20% - Accent5 18 4 3" xfId="13511"/>
    <cellStyle name="20% - Accent5 18 5" xfId="5148"/>
    <cellStyle name="20% - Accent5 18 5 2" xfId="16245"/>
    <cellStyle name="20% - Accent5 18 6" xfId="11660"/>
    <cellStyle name="20% - Accent5 180" xfId="11173"/>
    <cellStyle name="20% - Accent5 181" xfId="11214"/>
    <cellStyle name="20% - Accent5 182" xfId="21944"/>
    <cellStyle name="20% - Accent5 183" xfId="21957"/>
    <cellStyle name="20% - Accent5 184" xfId="21971"/>
    <cellStyle name="20% - Accent5 185" xfId="21984"/>
    <cellStyle name="20% - Accent5 186" xfId="21997"/>
    <cellStyle name="20% - Accent5 187" xfId="22010"/>
    <cellStyle name="20% - Accent5 188" xfId="22023"/>
    <cellStyle name="20% - Accent5 189" xfId="22036"/>
    <cellStyle name="20% - Accent5 19" xfId="557"/>
    <cellStyle name="20% - Accent5 19 2" xfId="1494"/>
    <cellStyle name="20% - Accent5 19 2 2" xfId="3312"/>
    <cellStyle name="20% - Accent5 19 2 2 2" xfId="7895"/>
    <cellStyle name="20% - Accent5 19 2 2 2 2" xfId="18992"/>
    <cellStyle name="20% - Accent5 19 2 2 3" xfId="14409"/>
    <cellStyle name="20% - Accent5 19 2 3" xfId="6086"/>
    <cellStyle name="20% - Accent5 19 2 3 2" xfId="17183"/>
    <cellStyle name="20% - Accent5 19 2 4" xfId="12599"/>
    <cellStyle name="20% - Accent5 19 3" xfId="4236"/>
    <cellStyle name="20% - Accent5 19 3 2" xfId="8819"/>
    <cellStyle name="20% - Accent5 19 3 2 2" xfId="19916"/>
    <cellStyle name="20% - Accent5 19 3 3" xfId="15333"/>
    <cellStyle name="20% - Accent5 19 4" xfId="2427"/>
    <cellStyle name="20% - Accent5 19 4 2" xfId="7010"/>
    <cellStyle name="20% - Accent5 19 4 2 2" xfId="18107"/>
    <cellStyle name="20% - Accent5 19 4 3" xfId="13524"/>
    <cellStyle name="20% - Accent5 19 5" xfId="5161"/>
    <cellStyle name="20% - Accent5 19 5 2" xfId="16258"/>
    <cellStyle name="20% - Accent5 19 6" xfId="11673"/>
    <cellStyle name="20% - Accent5 190" xfId="22049"/>
    <cellStyle name="20% - Accent5 191" xfId="22062"/>
    <cellStyle name="20% - Accent5 192" xfId="22075"/>
    <cellStyle name="20% - Accent5 193" xfId="22088"/>
    <cellStyle name="20% - Accent5 194" xfId="22101"/>
    <cellStyle name="20% - Accent5 195" xfId="22114"/>
    <cellStyle name="20% - Accent5 196" xfId="22127"/>
    <cellStyle name="20% - Accent5 197" xfId="22140"/>
    <cellStyle name="20% - Accent5 198" xfId="22153"/>
    <cellStyle name="20% - Accent5 199" xfId="22166"/>
    <cellStyle name="20% - Accent5 2" xfId="9"/>
    <cellStyle name="20% - Accent5 2 10" xfId="9600"/>
    <cellStyle name="20% - Accent5 2 10 2" xfId="20696"/>
    <cellStyle name="20% - Accent5 2 11" xfId="9626"/>
    <cellStyle name="20% - Accent5 2 11 2" xfId="20722"/>
    <cellStyle name="20% - Accent5 2 12" xfId="9652"/>
    <cellStyle name="20% - Accent5 2 12 2" xfId="20748"/>
    <cellStyle name="20% - Accent5 2 13" xfId="9678"/>
    <cellStyle name="20% - Accent5 2 13 2" xfId="20774"/>
    <cellStyle name="20% - Accent5 2 14" xfId="9704"/>
    <cellStyle name="20% - Accent5 2 14 2" xfId="20800"/>
    <cellStyle name="20% - Accent5 2 15" xfId="9730"/>
    <cellStyle name="20% - Accent5 2 15 2" xfId="20826"/>
    <cellStyle name="20% - Accent5 2 16" xfId="9756"/>
    <cellStyle name="20% - Accent5 2 16 2" xfId="20852"/>
    <cellStyle name="20% - Accent5 2 17" xfId="9782"/>
    <cellStyle name="20% - Accent5 2 17 2" xfId="20878"/>
    <cellStyle name="20% - Accent5 2 18" xfId="9808"/>
    <cellStyle name="20% - Accent5 2 18 2" xfId="20904"/>
    <cellStyle name="20% - Accent5 2 19" xfId="9834"/>
    <cellStyle name="20% - Accent5 2 19 2" xfId="20930"/>
    <cellStyle name="20% - Accent5 2 2" xfId="101"/>
    <cellStyle name="20% - Accent5 2 2 2" xfId="3091"/>
    <cellStyle name="20% - Accent5 2 2 2 2" xfId="7674"/>
    <cellStyle name="20% - Accent5 2 2 2 2 2" xfId="18771"/>
    <cellStyle name="20% - Accent5 2 2 2 3" xfId="14188"/>
    <cellStyle name="20% - Accent5 2 2 3" xfId="5865"/>
    <cellStyle name="20% - Accent5 2 2 3 2" xfId="16962"/>
    <cellStyle name="20% - Accent5 2 2 4" xfId="1271"/>
    <cellStyle name="20% - Accent5 2 2 4 2" xfId="12378"/>
    <cellStyle name="20% - Accent5 2 2 5" xfId="11223"/>
    <cellStyle name="20% - Accent5 2 20" xfId="9860"/>
    <cellStyle name="20% - Accent5 2 20 2" xfId="20956"/>
    <cellStyle name="20% - Accent5 2 21" xfId="9886"/>
    <cellStyle name="20% - Accent5 2 21 2" xfId="20982"/>
    <cellStyle name="20% - Accent5 2 22" xfId="9925"/>
    <cellStyle name="20% - Accent5 2 22 2" xfId="21021"/>
    <cellStyle name="20% - Accent5 2 23" xfId="10263"/>
    <cellStyle name="20% - Accent5 2 23 2" xfId="21359"/>
    <cellStyle name="20% - Accent5 2 24" xfId="10289"/>
    <cellStyle name="20% - Accent5 2 24 2" xfId="21385"/>
    <cellStyle name="20% - Accent5 2 25" xfId="10341"/>
    <cellStyle name="20% - Accent5 2 25 2" xfId="21437"/>
    <cellStyle name="20% - Accent5 2 26" xfId="10367"/>
    <cellStyle name="20% - Accent5 2 26 2" xfId="21463"/>
    <cellStyle name="20% - Accent5 2 27" xfId="10393"/>
    <cellStyle name="20% - Accent5 2 27 2" xfId="21489"/>
    <cellStyle name="20% - Accent5 2 28" xfId="10419"/>
    <cellStyle name="20% - Accent5 2 28 2" xfId="21515"/>
    <cellStyle name="20% - Accent5 2 29" xfId="10445"/>
    <cellStyle name="20% - Accent5 2 29 2" xfId="21541"/>
    <cellStyle name="20% - Accent5 2 3" xfId="146"/>
    <cellStyle name="20% - Accent5 2 3 2" xfId="8598"/>
    <cellStyle name="20% - Accent5 2 3 2 2" xfId="19695"/>
    <cellStyle name="20% - Accent5 2 3 3" xfId="4015"/>
    <cellStyle name="20% - Accent5 2 3 3 2" xfId="15112"/>
    <cellStyle name="20% - Accent5 2 3 4" xfId="11268"/>
    <cellStyle name="20% - Accent5 2 30" xfId="10471"/>
    <cellStyle name="20% - Accent5 2 30 2" xfId="21567"/>
    <cellStyle name="20% - Accent5 2 31" xfId="10497"/>
    <cellStyle name="20% - Accent5 2 31 2" xfId="21593"/>
    <cellStyle name="20% - Accent5 2 32" xfId="10523"/>
    <cellStyle name="20% - Accent5 2 32 2" xfId="21619"/>
    <cellStyle name="20% - Accent5 2 33" xfId="10601"/>
    <cellStyle name="20% - Accent5 2 33 2" xfId="21697"/>
    <cellStyle name="20% - Accent5 2 34" xfId="10783"/>
    <cellStyle name="20% - Accent5 2 34 2" xfId="21879"/>
    <cellStyle name="20% - Accent5 2 35" xfId="11187"/>
    <cellStyle name="20% - Accent5 2 4" xfId="173"/>
    <cellStyle name="20% - Accent5 2 4 2" xfId="6789"/>
    <cellStyle name="20% - Accent5 2 4 2 2" xfId="17886"/>
    <cellStyle name="20% - Accent5 2 4 3" xfId="2206"/>
    <cellStyle name="20% - Accent5 2 4 3 2" xfId="13303"/>
    <cellStyle name="20% - Accent5 2 4 4" xfId="11294"/>
    <cellStyle name="20% - Accent5 2 5" xfId="277"/>
    <cellStyle name="20% - Accent5 2 5 2" xfId="9482"/>
    <cellStyle name="20% - Accent5 2 5 2 2" xfId="20579"/>
    <cellStyle name="20% - Accent5 2 5 3" xfId="4899"/>
    <cellStyle name="20% - Accent5 2 5 3 2" xfId="15996"/>
    <cellStyle name="20% - Accent5 2 5 4" xfId="11398"/>
    <cellStyle name="20% - Accent5 2 6" xfId="316"/>
    <cellStyle name="20% - Accent5 2 6 2" xfId="4940"/>
    <cellStyle name="20% - Accent5 2 6 2 2" xfId="16037"/>
    <cellStyle name="20% - Accent5 2 6 3" xfId="11437"/>
    <cellStyle name="20% - Accent5 2 7" xfId="345"/>
    <cellStyle name="20% - Accent5 2 7 2" xfId="11465"/>
    <cellStyle name="20% - Accent5 2 8" xfId="9548"/>
    <cellStyle name="20% - Accent5 2 8 2" xfId="20644"/>
    <cellStyle name="20% - Accent5 2 9" xfId="9574"/>
    <cellStyle name="20% - Accent5 2 9 2" xfId="20670"/>
    <cellStyle name="20% - Accent5 20" xfId="571"/>
    <cellStyle name="20% - Accent5 20 2" xfId="1508"/>
    <cellStyle name="20% - Accent5 20 2 2" xfId="3325"/>
    <cellStyle name="20% - Accent5 20 2 2 2" xfId="7908"/>
    <cellStyle name="20% - Accent5 20 2 2 2 2" xfId="19005"/>
    <cellStyle name="20% - Accent5 20 2 2 3" xfId="14422"/>
    <cellStyle name="20% - Accent5 20 2 3" xfId="6099"/>
    <cellStyle name="20% - Accent5 20 2 3 2" xfId="17196"/>
    <cellStyle name="20% - Accent5 20 2 4" xfId="12612"/>
    <cellStyle name="20% - Accent5 20 3" xfId="4249"/>
    <cellStyle name="20% - Accent5 20 3 2" xfId="8832"/>
    <cellStyle name="20% - Accent5 20 3 2 2" xfId="19929"/>
    <cellStyle name="20% - Accent5 20 3 3" xfId="15346"/>
    <cellStyle name="20% - Accent5 20 4" xfId="2440"/>
    <cellStyle name="20% - Accent5 20 4 2" xfId="7023"/>
    <cellStyle name="20% - Accent5 20 4 2 2" xfId="18120"/>
    <cellStyle name="20% - Accent5 20 4 3" xfId="13537"/>
    <cellStyle name="20% - Accent5 20 5" xfId="5174"/>
    <cellStyle name="20% - Accent5 20 5 2" xfId="16271"/>
    <cellStyle name="20% - Accent5 20 6" xfId="11686"/>
    <cellStyle name="20% - Accent5 200" xfId="22179"/>
    <cellStyle name="20% - Accent5 201" xfId="22192"/>
    <cellStyle name="20% - Accent5 202" xfId="22205"/>
    <cellStyle name="20% - Accent5 203" xfId="22218"/>
    <cellStyle name="20% - Accent5 204" xfId="22231"/>
    <cellStyle name="20% - Accent5 205" xfId="22244"/>
    <cellStyle name="20% - Accent5 206" xfId="22257"/>
    <cellStyle name="20% - Accent5 207" xfId="22270"/>
    <cellStyle name="20% - Accent5 208" xfId="22283"/>
    <cellStyle name="20% - Accent5 209" xfId="22296"/>
    <cellStyle name="20% - Accent5 21" xfId="584"/>
    <cellStyle name="20% - Accent5 21 2" xfId="1521"/>
    <cellStyle name="20% - Accent5 21 2 2" xfId="3338"/>
    <cellStyle name="20% - Accent5 21 2 2 2" xfId="7921"/>
    <cellStyle name="20% - Accent5 21 2 2 2 2" xfId="19018"/>
    <cellStyle name="20% - Accent5 21 2 2 3" xfId="14435"/>
    <cellStyle name="20% - Accent5 21 2 3" xfId="6112"/>
    <cellStyle name="20% - Accent5 21 2 3 2" xfId="17209"/>
    <cellStyle name="20% - Accent5 21 2 4" xfId="12625"/>
    <cellStyle name="20% - Accent5 21 3" xfId="4262"/>
    <cellStyle name="20% - Accent5 21 3 2" xfId="8845"/>
    <cellStyle name="20% - Accent5 21 3 2 2" xfId="19942"/>
    <cellStyle name="20% - Accent5 21 3 3" xfId="15359"/>
    <cellStyle name="20% - Accent5 21 4" xfId="2453"/>
    <cellStyle name="20% - Accent5 21 4 2" xfId="7036"/>
    <cellStyle name="20% - Accent5 21 4 2 2" xfId="18133"/>
    <cellStyle name="20% - Accent5 21 4 3" xfId="13550"/>
    <cellStyle name="20% - Accent5 21 5" xfId="5187"/>
    <cellStyle name="20% - Accent5 21 5 2" xfId="16284"/>
    <cellStyle name="20% - Accent5 21 6" xfId="11699"/>
    <cellStyle name="20% - Accent5 210" xfId="22309"/>
    <cellStyle name="20% - Accent5 211" xfId="22322"/>
    <cellStyle name="20% - Accent5 212" xfId="22335"/>
    <cellStyle name="20% - Accent5 213" xfId="22348"/>
    <cellStyle name="20% - Accent5 22" xfId="597"/>
    <cellStyle name="20% - Accent5 22 2" xfId="1534"/>
    <cellStyle name="20% - Accent5 22 2 2" xfId="3351"/>
    <cellStyle name="20% - Accent5 22 2 2 2" xfId="7934"/>
    <cellStyle name="20% - Accent5 22 2 2 2 2" xfId="19031"/>
    <cellStyle name="20% - Accent5 22 2 2 3" xfId="14448"/>
    <cellStyle name="20% - Accent5 22 2 3" xfId="6125"/>
    <cellStyle name="20% - Accent5 22 2 3 2" xfId="17222"/>
    <cellStyle name="20% - Accent5 22 2 4" xfId="12638"/>
    <cellStyle name="20% - Accent5 22 3" xfId="4275"/>
    <cellStyle name="20% - Accent5 22 3 2" xfId="8858"/>
    <cellStyle name="20% - Accent5 22 3 2 2" xfId="19955"/>
    <cellStyle name="20% - Accent5 22 3 3" xfId="15372"/>
    <cellStyle name="20% - Accent5 22 4" xfId="2466"/>
    <cellStyle name="20% - Accent5 22 4 2" xfId="7049"/>
    <cellStyle name="20% - Accent5 22 4 2 2" xfId="18146"/>
    <cellStyle name="20% - Accent5 22 4 3" xfId="13563"/>
    <cellStyle name="20% - Accent5 22 5" xfId="5200"/>
    <cellStyle name="20% - Accent5 22 5 2" xfId="16297"/>
    <cellStyle name="20% - Accent5 22 6" xfId="11712"/>
    <cellStyle name="20% - Accent5 23" xfId="610"/>
    <cellStyle name="20% - Accent5 23 2" xfId="1547"/>
    <cellStyle name="20% - Accent5 23 2 2" xfId="3364"/>
    <cellStyle name="20% - Accent5 23 2 2 2" xfId="7947"/>
    <cellStyle name="20% - Accent5 23 2 2 2 2" xfId="19044"/>
    <cellStyle name="20% - Accent5 23 2 2 3" xfId="14461"/>
    <cellStyle name="20% - Accent5 23 2 3" xfId="6138"/>
    <cellStyle name="20% - Accent5 23 2 3 2" xfId="17235"/>
    <cellStyle name="20% - Accent5 23 2 4" xfId="12651"/>
    <cellStyle name="20% - Accent5 23 3" xfId="4288"/>
    <cellStyle name="20% - Accent5 23 3 2" xfId="8871"/>
    <cellStyle name="20% - Accent5 23 3 2 2" xfId="19968"/>
    <cellStyle name="20% - Accent5 23 3 3" xfId="15385"/>
    <cellStyle name="20% - Accent5 23 4" xfId="2479"/>
    <cellStyle name="20% - Accent5 23 4 2" xfId="7062"/>
    <cellStyle name="20% - Accent5 23 4 2 2" xfId="18159"/>
    <cellStyle name="20% - Accent5 23 4 3" xfId="13576"/>
    <cellStyle name="20% - Accent5 23 5" xfId="5213"/>
    <cellStyle name="20% - Accent5 23 5 2" xfId="16310"/>
    <cellStyle name="20% - Accent5 23 6" xfId="11725"/>
    <cellStyle name="20% - Accent5 24" xfId="623"/>
    <cellStyle name="20% - Accent5 24 2" xfId="1560"/>
    <cellStyle name="20% - Accent5 24 2 2" xfId="3377"/>
    <cellStyle name="20% - Accent5 24 2 2 2" xfId="7960"/>
    <cellStyle name="20% - Accent5 24 2 2 2 2" xfId="19057"/>
    <cellStyle name="20% - Accent5 24 2 2 3" xfId="14474"/>
    <cellStyle name="20% - Accent5 24 2 3" xfId="6151"/>
    <cellStyle name="20% - Accent5 24 2 3 2" xfId="17248"/>
    <cellStyle name="20% - Accent5 24 2 4" xfId="12664"/>
    <cellStyle name="20% - Accent5 24 3" xfId="4301"/>
    <cellStyle name="20% - Accent5 24 3 2" xfId="8884"/>
    <cellStyle name="20% - Accent5 24 3 2 2" xfId="19981"/>
    <cellStyle name="20% - Accent5 24 3 3" xfId="15398"/>
    <cellStyle name="20% - Accent5 24 4" xfId="2492"/>
    <cellStyle name="20% - Accent5 24 4 2" xfId="7075"/>
    <cellStyle name="20% - Accent5 24 4 2 2" xfId="18172"/>
    <cellStyle name="20% - Accent5 24 4 3" xfId="13589"/>
    <cellStyle name="20% - Accent5 24 5" xfId="5226"/>
    <cellStyle name="20% - Accent5 24 5 2" xfId="16323"/>
    <cellStyle name="20% - Accent5 24 6" xfId="11738"/>
    <cellStyle name="20% - Accent5 25" xfId="637"/>
    <cellStyle name="20% - Accent5 25 2" xfId="1574"/>
    <cellStyle name="20% - Accent5 25 2 2" xfId="3390"/>
    <cellStyle name="20% - Accent5 25 2 2 2" xfId="7973"/>
    <cellStyle name="20% - Accent5 25 2 2 2 2" xfId="19070"/>
    <cellStyle name="20% - Accent5 25 2 2 3" xfId="14487"/>
    <cellStyle name="20% - Accent5 25 2 3" xfId="6164"/>
    <cellStyle name="20% - Accent5 25 2 3 2" xfId="17261"/>
    <cellStyle name="20% - Accent5 25 2 4" xfId="12677"/>
    <cellStyle name="20% - Accent5 25 3" xfId="4314"/>
    <cellStyle name="20% - Accent5 25 3 2" xfId="8897"/>
    <cellStyle name="20% - Accent5 25 3 2 2" xfId="19994"/>
    <cellStyle name="20% - Accent5 25 3 3" xfId="15411"/>
    <cellStyle name="20% - Accent5 25 4" xfId="2505"/>
    <cellStyle name="20% - Accent5 25 4 2" xfId="7088"/>
    <cellStyle name="20% - Accent5 25 4 2 2" xfId="18185"/>
    <cellStyle name="20% - Accent5 25 4 3" xfId="13602"/>
    <cellStyle name="20% - Accent5 25 5" xfId="5239"/>
    <cellStyle name="20% - Accent5 25 5 2" xfId="16336"/>
    <cellStyle name="20% - Accent5 25 6" xfId="11751"/>
    <cellStyle name="20% - Accent5 26" xfId="650"/>
    <cellStyle name="20% - Accent5 26 2" xfId="1587"/>
    <cellStyle name="20% - Accent5 26 2 2" xfId="3403"/>
    <cellStyle name="20% - Accent5 26 2 2 2" xfId="7986"/>
    <cellStyle name="20% - Accent5 26 2 2 2 2" xfId="19083"/>
    <cellStyle name="20% - Accent5 26 2 2 3" xfId="14500"/>
    <cellStyle name="20% - Accent5 26 2 3" xfId="6177"/>
    <cellStyle name="20% - Accent5 26 2 3 2" xfId="17274"/>
    <cellStyle name="20% - Accent5 26 2 4" xfId="12690"/>
    <cellStyle name="20% - Accent5 26 3" xfId="4327"/>
    <cellStyle name="20% - Accent5 26 3 2" xfId="8910"/>
    <cellStyle name="20% - Accent5 26 3 2 2" xfId="20007"/>
    <cellStyle name="20% - Accent5 26 3 3" xfId="15424"/>
    <cellStyle name="20% - Accent5 26 4" xfId="2518"/>
    <cellStyle name="20% - Accent5 26 4 2" xfId="7101"/>
    <cellStyle name="20% - Accent5 26 4 2 2" xfId="18198"/>
    <cellStyle name="20% - Accent5 26 4 3" xfId="13615"/>
    <cellStyle name="20% - Accent5 26 5" xfId="5252"/>
    <cellStyle name="20% - Accent5 26 5 2" xfId="16349"/>
    <cellStyle name="20% - Accent5 26 6" xfId="11764"/>
    <cellStyle name="20% - Accent5 27" xfId="663"/>
    <cellStyle name="20% - Accent5 27 2" xfId="1600"/>
    <cellStyle name="20% - Accent5 27 2 2" xfId="3416"/>
    <cellStyle name="20% - Accent5 27 2 2 2" xfId="7999"/>
    <cellStyle name="20% - Accent5 27 2 2 2 2" xfId="19096"/>
    <cellStyle name="20% - Accent5 27 2 2 3" xfId="14513"/>
    <cellStyle name="20% - Accent5 27 2 3" xfId="6190"/>
    <cellStyle name="20% - Accent5 27 2 3 2" xfId="17287"/>
    <cellStyle name="20% - Accent5 27 2 4" xfId="12703"/>
    <cellStyle name="20% - Accent5 27 3" xfId="4340"/>
    <cellStyle name="20% - Accent5 27 3 2" xfId="8923"/>
    <cellStyle name="20% - Accent5 27 3 2 2" xfId="20020"/>
    <cellStyle name="20% - Accent5 27 3 3" xfId="15437"/>
    <cellStyle name="20% - Accent5 27 4" xfId="2531"/>
    <cellStyle name="20% - Accent5 27 4 2" xfId="7114"/>
    <cellStyle name="20% - Accent5 27 4 2 2" xfId="18211"/>
    <cellStyle name="20% - Accent5 27 4 3" xfId="13628"/>
    <cellStyle name="20% - Accent5 27 5" xfId="5265"/>
    <cellStyle name="20% - Accent5 27 5 2" xfId="16362"/>
    <cellStyle name="20% - Accent5 27 6" xfId="11777"/>
    <cellStyle name="20% - Accent5 28" xfId="676"/>
    <cellStyle name="20% - Accent5 28 2" xfId="1613"/>
    <cellStyle name="20% - Accent5 28 2 2" xfId="3429"/>
    <cellStyle name="20% - Accent5 28 2 2 2" xfId="8012"/>
    <cellStyle name="20% - Accent5 28 2 2 2 2" xfId="19109"/>
    <cellStyle name="20% - Accent5 28 2 2 3" xfId="14526"/>
    <cellStyle name="20% - Accent5 28 2 3" xfId="6203"/>
    <cellStyle name="20% - Accent5 28 2 3 2" xfId="17300"/>
    <cellStyle name="20% - Accent5 28 2 4" xfId="12716"/>
    <cellStyle name="20% - Accent5 28 3" xfId="4353"/>
    <cellStyle name="20% - Accent5 28 3 2" xfId="8936"/>
    <cellStyle name="20% - Accent5 28 3 2 2" xfId="20033"/>
    <cellStyle name="20% - Accent5 28 3 3" xfId="15450"/>
    <cellStyle name="20% - Accent5 28 4" xfId="2544"/>
    <cellStyle name="20% - Accent5 28 4 2" xfId="7127"/>
    <cellStyle name="20% - Accent5 28 4 2 2" xfId="18224"/>
    <cellStyle name="20% - Accent5 28 4 3" xfId="13641"/>
    <cellStyle name="20% - Accent5 28 5" xfId="5278"/>
    <cellStyle name="20% - Accent5 28 5 2" xfId="16375"/>
    <cellStyle name="20% - Accent5 28 6" xfId="11790"/>
    <cellStyle name="20% - Accent5 29" xfId="689"/>
    <cellStyle name="20% - Accent5 29 2" xfId="1626"/>
    <cellStyle name="20% - Accent5 29 2 2" xfId="3442"/>
    <cellStyle name="20% - Accent5 29 2 2 2" xfId="8025"/>
    <cellStyle name="20% - Accent5 29 2 2 2 2" xfId="19122"/>
    <cellStyle name="20% - Accent5 29 2 2 3" xfId="14539"/>
    <cellStyle name="20% - Accent5 29 2 3" xfId="6216"/>
    <cellStyle name="20% - Accent5 29 2 3 2" xfId="17313"/>
    <cellStyle name="20% - Accent5 29 2 4" xfId="12729"/>
    <cellStyle name="20% - Accent5 29 3" xfId="4366"/>
    <cellStyle name="20% - Accent5 29 3 2" xfId="8949"/>
    <cellStyle name="20% - Accent5 29 3 2 2" xfId="20046"/>
    <cellStyle name="20% - Accent5 29 3 3" xfId="15463"/>
    <cellStyle name="20% - Accent5 29 4" xfId="2557"/>
    <cellStyle name="20% - Accent5 29 4 2" xfId="7140"/>
    <cellStyle name="20% - Accent5 29 4 2 2" xfId="18237"/>
    <cellStyle name="20% - Accent5 29 4 3" xfId="13654"/>
    <cellStyle name="20% - Accent5 29 5" xfId="5291"/>
    <cellStyle name="20% - Accent5 29 5 2" xfId="16388"/>
    <cellStyle name="20% - Accent5 29 6" xfId="11803"/>
    <cellStyle name="20% - Accent5 3" xfId="10"/>
    <cellStyle name="20% - Accent5 3 2" xfId="290"/>
    <cellStyle name="20% - Accent5 3 2 2" xfId="3104"/>
    <cellStyle name="20% - Accent5 3 2 2 2" xfId="7687"/>
    <cellStyle name="20% - Accent5 3 2 2 2 2" xfId="18784"/>
    <cellStyle name="20% - Accent5 3 2 2 3" xfId="14201"/>
    <cellStyle name="20% - Accent5 3 2 3" xfId="5878"/>
    <cellStyle name="20% - Accent5 3 2 3 2" xfId="16975"/>
    <cellStyle name="20% - Accent5 3 2 4" xfId="1284"/>
    <cellStyle name="20% - Accent5 3 2 4 2" xfId="12391"/>
    <cellStyle name="20% - Accent5 3 2 5" xfId="11411"/>
    <cellStyle name="20% - Accent5 3 3" xfId="4028"/>
    <cellStyle name="20% - Accent5 3 3 2" xfId="8611"/>
    <cellStyle name="20% - Accent5 3 3 2 2" xfId="19708"/>
    <cellStyle name="20% - Accent5 3 3 3" xfId="15125"/>
    <cellStyle name="20% - Accent5 3 4" xfId="2219"/>
    <cellStyle name="20% - Accent5 3 4 2" xfId="6802"/>
    <cellStyle name="20% - Accent5 3 4 2 2" xfId="17899"/>
    <cellStyle name="20% - Accent5 3 4 3" xfId="13316"/>
    <cellStyle name="20% - Accent5 3 5" xfId="4953"/>
    <cellStyle name="20% - Accent5 3 5 2" xfId="16050"/>
    <cellStyle name="20% - Accent5 3 6" xfId="360"/>
    <cellStyle name="20% - Accent5 3 6 2" xfId="11478"/>
    <cellStyle name="20% - Accent5 3 7" xfId="11188"/>
    <cellStyle name="20% - Accent5 30" xfId="702"/>
    <cellStyle name="20% - Accent5 30 2" xfId="1639"/>
    <cellStyle name="20% - Accent5 30 2 2" xfId="3455"/>
    <cellStyle name="20% - Accent5 30 2 2 2" xfId="8038"/>
    <cellStyle name="20% - Accent5 30 2 2 2 2" xfId="19135"/>
    <cellStyle name="20% - Accent5 30 2 2 3" xfId="14552"/>
    <cellStyle name="20% - Accent5 30 2 3" xfId="6229"/>
    <cellStyle name="20% - Accent5 30 2 3 2" xfId="17326"/>
    <cellStyle name="20% - Accent5 30 2 4" xfId="12742"/>
    <cellStyle name="20% - Accent5 30 3" xfId="4379"/>
    <cellStyle name="20% - Accent5 30 3 2" xfId="8962"/>
    <cellStyle name="20% - Accent5 30 3 2 2" xfId="20059"/>
    <cellStyle name="20% - Accent5 30 3 3" xfId="15476"/>
    <cellStyle name="20% - Accent5 30 4" xfId="2570"/>
    <cellStyle name="20% - Accent5 30 4 2" xfId="7153"/>
    <cellStyle name="20% - Accent5 30 4 2 2" xfId="18250"/>
    <cellStyle name="20% - Accent5 30 4 3" xfId="13667"/>
    <cellStyle name="20% - Accent5 30 5" xfId="5304"/>
    <cellStyle name="20% - Accent5 30 5 2" xfId="16401"/>
    <cellStyle name="20% - Accent5 30 6" xfId="11816"/>
    <cellStyle name="20% - Accent5 31" xfId="715"/>
    <cellStyle name="20% - Accent5 31 2" xfId="1652"/>
    <cellStyle name="20% - Accent5 31 2 2" xfId="3468"/>
    <cellStyle name="20% - Accent5 31 2 2 2" xfId="8051"/>
    <cellStyle name="20% - Accent5 31 2 2 2 2" xfId="19148"/>
    <cellStyle name="20% - Accent5 31 2 2 3" xfId="14565"/>
    <cellStyle name="20% - Accent5 31 2 3" xfId="6242"/>
    <cellStyle name="20% - Accent5 31 2 3 2" xfId="17339"/>
    <cellStyle name="20% - Accent5 31 2 4" xfId="12755"/>
    <cellStyle name="20% - Accent5 31 3" xfId="4392"/>
    <cellStyle name="20% - Accent5 31 3 2" xfId="8975"/>
    <cellStyle name="20% - Accent5 31 3 2 2" xfId="20072"/>
    <cellStyle name="20% - Accent5 31 3 3" xfId="15489"/>
    <cellStyle name="20% - Accent5 31 4" xfId="2583"/>
    <cellStyle name="20% - Accent5 31 4 2" xfId="7166"/>
    <cellStyle name="20% - Accent5 31 4 2 2" xfId="18263"/>
    <cellStyle name="20% - Accent5 31 4 3" xfId="13680"/>
    <cellStyle name="20% - Accent5 31 5" xfId="5317"/>
    <cellStyle name="20% - Accent5 31 5 2" xfId="16414"/>
    <cellStyle name="20% - Accent5 31 6" xfId="11829"/>
    <cellStyle name="20% - Accent5 32" xfId="728"/>
    <cellStyle name="20% - Accent5 32 2" xfId="1665"/>
    <cellStyle name="20% - Accent5 32 2 2" xfId="3481"/>
    <cellStyle name="20% - Accent5 32 2 2 2" xfId="8064"/>
    <cellStyle name="20% - Accent5 32 2 2 2 2" xfId="19161"/>
    <cellStyle name="20% - Accent5 32 2 2 3" xfId="14578"/>
    <cellStyle name="20% - Accent5 32 2 3" xfId="6255"/>
    <cellStyle name="20% - Accent5 32 2 3 2" xfId="17352"/>
    <cellStyle name="20% - Accent5 32 2 4" xfId="12768"/>
    <cellStyle name="20% - Accent5 32 3" xfId="4405"/>
    <cellStyle name="20% - Accent5 32 3 2" xfId="8988"/>
    <cellStyle name="20% - Accent5 32 3 2 2" xfId="20085"/>
    <cellStyle name="20% - Accent5 32 3 3" xfId="15502"/>
    <cellStyle name="20% - Accent5 32 4" xfId="2596"/>
    <cellStyle name="20% - Accent5 32 4 2" xfId="7179"/>
    <cellStyle name="20% - Accent5 32 4 2 2" xfId="18276"/>
    <cellStyle name="20% - Accent5 32 4 3" xfId="13693"/>
    <cellStyle name="20% - Accent5 32 5" xfId="5330"/>
    <cellStyle name="20% - Accent5 32 5 2" xfId="16427"/>
    <cellStyle name="20% - Accent5 32 6" xfId="11842"/>
    <cellStyle name="20% - Accent5 33" xfId="742"/>
    <cellStyle name="20% - Accent5 33 2" xfId="1679"/>
    <cellStyle name="20% - Accent5 33 2 2" xfId="3494"/>
    <cellStyle name="20% - Accent5 33 2 2 2" xfId="8077"/>
    <cellStyle name="20% - Accent5 33 2 2 2 2" xfId="19174"/>
    <cellStyle name="20% - Accent5 33 2 2 3" xfId="14591"/>
    <cellStyle name="20% - Accent5 33 2 3" xfId="6268"/>
    <cellStyle name="20% - Accent5 33 2 3 2" xfId="17365"/>
    <cellStyle name="20% - Accent5 33 2 4" xfId="12781"/>
    <cellStyle name="20% - Accent5 33 3" xfId="4418"/>
    <cellStyle name="20% - Accent5 33 3 2" xfId="9001"/>
    <cellStyle name="20% - Accent5 33 3 2 2" xfId="20098"/>
    <cellStyle name="20% - Accent5 33 3 3" xfId="15515"/>
    <cellStyle name="20% - Accent5 33 4" xfId="2609"/>
    <cellStyle name="20% - Accent5 33 4 2" xfId="7192"/>
    <cellStyle name="20% - Accent5 33 4 2 2" xfId="18289"/>
    <cellStyle name="20% - Accent5 33 4 3" xfId="13706"/>
    <cellStyle name="20% - Accent5 33 5" xfId="5343"/>
    <cellStyle name="20% - Accent5 33 5 2" xfId="16440"/>
    <cellStyle name="20% - Accent5 33 6" xfId="11855"/>
    <cellStyle name="20% - Accent5 34" xfId="755"/>
    <cellStyle name="20% - Accent5 34 2" xfId="1692"/>
    <cellStyle name="20% - Accent5 34 2 2" xfId="3507"/>
    <cellStyle name="20% - Accent5 34 2 2 2" xfId="8090"/>
    <cellStyle name="20% - Accent5 34 2 2 2 2" xfId="19187"/>
    <cellStyle name="20% - Accent5 34 2 2 3" xfId="14604"/>
    <cellStyle name="20% - Accent5 34 2 3" xfId="6281"/>
    <cellStyle name="20% - Accent5 34 2 3 2" xfId="17378"/>
    <cellStyle name="20% - Accent5 34 2 4" xfId="12794"/>
    <cellStyle name="20% - Accent5 34 3" xfId="4431"/>
    <cellStyle name="20% - Accent5 34 3 2" xfId="9014"/>
    <cellStyle name="20% - Accent5 34 3 2 2" xfId="20111"/>
    <cellStyle name="20% - Accent5 34 3 3" xfId="15528"/>
    <cellStyle name="20% - Accent5 34 4" xfId="2622"/>
    <cellStyle name="20% - Accent5 34 4 2" xfId="7205"/>
    <cellStyle name="20% - Accent5 34 4 2 2" xfId="18302"/>
    <cellStyle name="20% - Accent5 34 4 3" xfId="13719"/>
    <cellStyle name="20% - Accent5 34 5" xfId="5356"/>
    <cellStyle name="20% - Accent5 34 5 2" xfId="16453"/>
    <cellStyle name="20% - Accent5 34 6" xfId="11868"/>
    <cellStyle name="20% - Accent5 35" xfId="768"/>
    <cellStyle name="20% - Accent5 35 2" xfId="1705"/>
    <cellStyle name="20% - Accent5 35 2 2" xfId="3520"/>
    <cellStyle name="20% - Accent5 35 2 2 2" xfId="8103"/>
    <cellStyle name="20% - Accent5 35 2 2 2 2" xfId="19200"/>
    <cellStyle name="20% - Accent5 35 2 2 3" xfId="14617"/>
    <cellStyle name="20% - Accent5 35 2 3" xfId="6294"/>
    <cellStyle name="20% - Accent5 35 2 3 2" xfId="17391"/>
    <cellStyle name="20% - Accent5 35 2 4" xfId="12807"/>
    <cellStyle name="20% - Accent5 35 3" xfId="4444"/>
    <cellStyle name="20% - Accent5 35 3 2" xfId="9027"/>
    <cellStyle name="20% - Accent5 35 3 2 2" xfId="20124"/>
    <cellStyle name="20% - Accent5 35 3 3" xfId="15541"/>
    <cellStyle name="20% - Accent5 35 4" xfId="2635"/>
    <cellStyle name="20% - Accent5 35 4 2" xfId="7218"/>
    <cellStyle name="20% - Accent5 35 4 2 2" xfId="18315"/>
    <cellStyle name="20% - Accent5 35 4 3" xfId="13732"/>
    <cellStyle name="20% - Accent5 35 5" xfId="5369"/>
    <cellStyle name="20% - Accent5 35 5 2" xfId="16466"/>
    <cellStyle name="20% - Accent5 35 6" xfId="11881"/>
    <cellStyle name="20% - Accent5 36" xfId="781"/>
    <cellStyle name="20% - Accent5 36 2" xfId="1718"/>
    <cellStyle name="20% - Accent5 36 2 2" xfId="3533"/>
    <cellStyle name="20% - Accent5 36 2 2 2" xfId="8116"/>
    <cellStyle name="20% - Accent5 36 2 2 2 2" xfId="19213"/>
    <cellStyle name="20% - Accent5 36 2 2 3" xfId="14630"/>
    <cellStyle name="20% - Accent5 36 2 3" xfId="6307"/>
    <cellStyle name="20% - Accent5 36 2 3 2" xfId="17404"/>
    <cellStyle name="20% - Accent5 36 2 4" xfId="12820"/>
    <cellStyle name="20% - Accent5 36 3" xfId="4457"/>
    <cellStyle name="20% - Accent5 36 3 2" xfId="9040"/>
    <cellStyle name="20% - Accent5 36 3 2 2" xfId="20137"/>
    <cellStyle name="20% - Accent5 36 3 3" xfId="15554"/>
    <cellStyle name="20% - Accent5 36 4" xfId="2648"/>
    <cellStyle name="20% - Accent5 36 4 2" xfId="7231"/>
    <cellStyle name="20% - Accent5 36 4 2 2" xfId="18328"/>
    <cellStyle name="20% - Accent5 36 4 3" xfId="13745"/>
    <cellStyle name="20% - Accent5 36 5" xfId="5382"/>
    <cellStyle name="20% - Accent5 36 5 2" xfId="16479"/>
    <cellStyle name="20% - Accent5 36 6" xfId="11894"/>
    <cellStyle name="20% - Accent5 37" xfId="794"/>
    <cellStyle name="20% - Accent5 37 2" xfId="1731"/>
    <cellStyle name="20% - Accent5 37 2 2" xfId="3546"/>
    <cellStyle name="20% - Accent5 37 2 2 2" xfId="8129"/>
    <cellStyle name="20% - Accent5 37 2 2 2 2" xfId="19226"/>
    <cellStyle name="20% - Accent5 37 2 2 3" xfId="14643"/>
    <cellStyle name="20% - Accent5 37 2 3" xfId="6320"/>
    <cellStyle name="20% - Accent5 37 2 3 2" xfId="17417"/>
    <cellStyle name="20% - Accent5 37 2 4" xfId="12833"/>
    <cellStyle name="20% - Accent5 37 3" xfId="4470"/>
    <cellStyle name="20% - Accent5 37 3 2" xfId="9053"/>
    <cellStyle name="20% - Accent5 37 3 2 2" xfId="20150"/>
    <cellStyle name="20% - Accent5 37 3 3" xfId="15567"/>
    <cellStyle name="20% - Accent5 37 4" xfId="2661"/>
    <cellStyle name="20% - Accent5 37 4 2" xfId="7244"/>
    <cellStyle name="20% - Accent5 37 4 2 2" xfId="18341"/>
    <cellStyle name="20% - Accent5 37 4 3" xfId="13758"/>
    <cellStyle name="20% - Accent5 37 5" xfId="5395"/>
    <cellStyle name="20% - Accent5 37 5 2" xfId="16492"/>
    <cellStyle name="20% - Accent5 37 6" xfId="11907"/>
    <cellStyle name="20% - Accent5 38" xfId="808"/>
    <cellStyle name="20% - Accent5 38 2" xfId="1745"/>
    <cellStyle name="20% - Accent5 38 2 2" xfId="3559"/>
    <cellStyle name="20% - Accent5 38 2 2 2" xfId="8142"/>
    <cellStyle name="20% - Accent5 38 2 2 2 2" xfId="19239"/>
    <cellStyle name="20% - Accent5 38 2 2 3" xfId="14656"/>
    <cellStyle name="20% - Accent5 38 2 3" xfId="6333"/>
    <cellStyle name="20% - Accent5 38 2 3 2" xfId="17430"/>
    <cellStyle name="20% - Accent5 38 2 4" xfId="12846"/>
    <cellStyle name="20% - Accent5 38 3" xfId="4483"/>
    <cellStyle name="20% - Accent5 38 3 2" xfId="9066"/>
    <cellStyle name="20% - Accent5 38 3 2 2" xfId="20163"/>
    <cellStyle name="20% - Accent5 38 3 3" xfId="15580"/>
    <cellStyle name="20% - Accent5 38 4" xfId="2674"/>
    <cellStyle name="20% - Accent5 38 4 2" xfId="7257"/>
    <cellStyle name="20% - Accent5 38 4 2 2" xfId="18354"/>
    <cellStyle name="20% - Accent5 38 4 3" xfId="13771"/>
    <cellStyle name="20% - Accent5 38 5" xfId="5408"/>
    <cellStyle name="20% - Accent5 38 5 2" xfId="16505"/>
    <cellStyle name="20% - Accent5 38 6" xfId="11920"/>
    <cellStyle name="20% - Accent5 39" xfId="821"/>
    <cellStyle name="20% - Accent5 39 2" xfId="1758"/>
    <cellStyle name="20% - Accent5 39 2 2" xfId="3572"/>
    <cellStyle name="20% - Accent5 39 2 2 2" xfId="8155"/>
    <cellStyle name="20% - Accent5 39 2 2 2 2" xfId="19252"/>
    <cellStyle name="20% - Accent5 39 2 2 3" xfId="14669"/>
    <cellStyle name="20% - Accent5 39 2 3" xfId="6346"/>
    <cellStyle name="20% - Accent5 39 2 3 2" xfId="17443"/>
    <cellStyle name="20% - Accent5 39 2 4" xfId="12859"/>
    <cellStyle name="20% - Accent5 39 3" xfId="4496"/>
    <cellStyle name="20% - Accent5 39 3 2" xfId="9079"/>
    <cellStyle name="20% - Accent5 39 3 2 2" xfId="20176"/>
    <cellStyle name="20% - Accent5 39 3 3" xfId="15593"/>
    <cellStyle name="20% - Accent5 39 4" xfId="2687"/>
    <cellStyle name="20% - Accent5 39 4 2" xfId="7270"/>
    <cellStyle name="20% - Accent5 39 4 2 2" xfId="18367"/>
    <cellStyle name="20% - Accent5 39 4 3" xfId="13784"/>
    <cellStyle name="20% - Accent5 39 5" xfId="5421"/>
    <cellStyle name="20% - Accent5 39 5 2" xfId="16518"/>
    <cellStyle name="20% - Accent5 39 6" xfId="11933"/>
    <cellStyle name="20% - Accent5 4" xfId="120"/>
    <cellStyle name="20% - Accent5 4 2" xfId="1297"/>
    <cellStyle name="20% - Accent5 4 2 2" xfId="3117"/>
    <cellStyle name="20% - Accent5 4 2 2 2" xfId="7700"/>
    <cellStyle name="20% - Accent5 4 2 2 2 2" xfId="18797"/>
    <cellStyle name="20% - Accent5 4 2 2 3" xfId="14214"/>
    <cellStyle name="20% - Accent5 4 2 3" xfId="5891"/>
    <cellStyle name="20% - Accent5 4 2 3 2" xfId="16988"/>
    <cellStyle name="20% - Accent5 4 2 4" xfId="12404"/>
    <cellStyle name="20% - Accent5 4 3" xfId="4041"/>
    <cellStyle name="20% - Accent5 4 3 2" xfId="8624"/>
    <cellStyle name="20% - Accent5 4 3 2 2" xfId="19721"/>
    <cellStyle name="20% - Accent5 4 3 3" xfId="15138"/>
    <cellStyle name="20% - Accent5 4 4" xfId="2232"/>
    <cellStyle name="20% - Accent5 4 4 2" xfId="6815"/>
    <cellStyle name="20% - Accent5 4 4 2 2" xfId="17912"/>
    <cellStyle name="20% - Accent5 4 4 3" xfId="13329"/>
    <cellStyle name="20% - Accent5 4 5" xfId="4966"/>
    <cellStyle name="20% - Accent5 4 5 2" xfId="16063"/>
    <cellStyle name="20% - Accent5 4 6" xfId="373"/>
    <cellStyle name="20% - Accent5 4 6 2" xfId="11491"/>
    <cellStyle name="20% - Accent5 4 7" xfId="11242"/>
    <cellStyle name="20% - Accent5 40" xfId="834"/>
    <cellStyle name="20% - Accent5 40 2" xfId="1771"/>
    <cellStyle name="20% - Accent5 40 2 2" xfId="3585"/>
    <cellStyle name="20% - Accent5 40 2 2 2" xfId="8168"/>
    <cellStyle name="20% - Accent5 40 2 2 2 2" xfId="19265"/>
    <cellStyle name="20% - Accent5 40 2 2 3" xfId="14682"/>
    <cellStyle name="20% - Accent5 40 2 3" xfId="6359"/>
    <cellStyle name="20% - Accent5 40 2 3 2" xfId="17456"/>
    <cellStyle name="20% - Accent5 40 2 4" xfId="12872"/>
    <cellStyle name="20% - Accent5 40 3" xfId="4509"/>
    <cellStyle name="20% - Accent5 40 3 2" xfId="9092"/>
    <cellStyle name="20% - Accent5 40 3 2 2" xfId="20189"/>
    <cellStyle name="20% - Accent5 40 3 3" xfId="15606"/>
    <cellStyle name="20% - Accent5 40 4" xfId="2700"/>
    <cellStyle name="20% - Accent5 40 4 2" xfId="7283"/>
    <cellStyle name="20% - Accent5 40 4 2 2" xfId="18380"/>
    <cellStyle name="20% - Accent5 40 4 3" xfId="13797"/>
    <cellStyle name="20% - Accent5 40 5" xfId="5434"/>
    <cellStyle name="20% - Accent5 40 5 2" xfId="16531"/>
    <cellStyle name="20% - Accent5 40 6" xfId="11946"/>
    <cellStyle name="20% - Accent5 41" xfId="847"/>
    <cellStyle name="20% - Accent5 41 2" xfId="1784"/>
    <cellStyle name="20% - Accent5 41 2 2" xfId="3598"/>
    <cellStyle name="20% - Accent5 41 2 2 2" xfId="8181"/>
    <cellStyle name="20% - Accent5 41 2 2 2 2" xfId="19278"/>
    <cellStyle name="20% - Accent5 41 2 2 3" xfId="14695"/>
    <cellStyle name="20% - Accent5 41 2 3" xfId="6372"/>
    <cellStyle name="20% - Accent5 41 2 3 2" xfId="17469"/>
    <cellStyle name="20% - Accent5 41 2 4" xfId="12885"/>
    <cellStyle name="20% - Accent5 41 3" xfId="4522"/>
    <cellStyle name="20% - Accent5 41 3 2" xfId="9105"/>
    <cellStyle name="20% - Accent5 41 3 2 2" xfId="20202"/>
    <cellStyle name="20% - Accent5 41 3 3" xfId="15619"/>
    <cellStyle name="20% - Accent5 41 4" xfId="2713"/>
    <cellStyle name="20% - Accent5 41 4 2" xfId="7296"/>
    <cellStyle name="20% - Accent5 41 4 2 2" xfId="18393"/>
    <cellStyle name="20% - Accent5 41 4 3" xfId="13810"/>
    <cellStyle name="20% - Accent5 41 5" xfId="5447"/>
    <cellStyle name="20% - Accent5 41 5 2" xfId="16544"/>
    <cellStyle name="20% - Accent5 41 6" xfId="11959"/>
    <cellStyle name="20% - Accent5 42" xfId="861"/>
    <cellStyle name="20% - Accent5 42 2" xfId="1798"/>
    <cellStyle name="20% - Accent5 42 2 2" xfId="3611"/>
    <cellStyle name="20% - Accent5 42 2 2 2" xfId="8194"/>
    <cellStyle name="20% - Accent5 42 2 2 2 2" xfId="19291"/>
    <cellStyle name="20% - Accent5 42 2 2 3" xfId="14708"/>
    <cellStyle name="20% - Accent5 42 2 3" xfId="6385"/>
    <cellStyle name="20% - Accent5 42 2 3 2" xfId="17482"/>
    <cellStyle name="20% - Accent5 42 2 4" xfId="12898"/>
    <cellStyle name="20% - Accent5 42 3" xfId="4535"/>
    <cellStyle name="20% - Accent5 42 3 2" xfId="9118"/>
    <cellStyle name="20% - Accent5 42 3 2 2" xfId="20215"/>
    <cellStyle name="20% - Accent5 42 3 3" xfId="15632"/>
    <cellStyle name="20% - Accent5 42 4" xfId="2726"/>
    <cellStyle name="20% - Accent5 42 4 2" xfId="7309"/>
    <cellStyle name="20% - Accent5 42 4 2 2" xfId="18406"/>
    <cellStyle name="20% - Accent5 42 4 3" xfId="13823"/>
    <cellStyle name="20% - Accent5 42 5" xfId="5460"/>
    <cellStyle name="20% - Accent5 42 5 2" xfId="16557"/>
    <cellStyle name="20% - Accent5 42 6" xfId="11972"/>
    <cellStyle name="20% - Accent5 43" xfId="874"/>
    <cellStyle name="20% - Accent5 43 2" xfId="1811"/>
    <cellStyle name="20% - Accent5 43 2 2" xfId="3624"/>
    <cellStyle name="20% - Accent5 43 2 2 2" xfId="8207"/>
    <cellStyle name="20% - Accent5 43 2 2 2 2" xfId="19304"/>
    <cellStyle name="20% - Accent5 43 2 2 3" xfId="14721"/>
    <cellStyle name="20% - Accent5 43 2 3" xfId="6398"/>
    <cellStyle name="20% - Accent5 43 2 3 2" xfId="17495"/>
    <cellStyle name="20% - Accent5 43 2 4" xfId="12911"/>
    <cellStyle name="20% - Accent5 43 3" xfId="4548"/>
    <cellStyle name="20% - Accent5 43 3 2" xfId="9131"/>
    <cellStyle name="20% - Accent5 43 3 2 2" xfId="20228"/>
    <cellStyle name="20% - Accent5 43 3 3" xfId="15645"/>
    <cellStyle name="20% - Accent5 43 4" xfId="2739"/>
    <cellStyle name="20% - Accent5 43 4 2" xfId="7322"/>
    <cellStyle name="20% - Accent5 43 4 2 2" xfId="18419"/>
    <cellStyle name="20% - Accent5 43 4 3" xfId="13836"/>
    <cellStyle name="20% - Accent5 43 5" xfId="5473"/>
    <cellStyle name="20% - Accent5 43 5 2" xfId="16570"/>
    <cellStyle name="20% - Accent5 43 6" xfId="11985"/>
    <cellStyle name="20% - Accent5 44" xfId="887"/>
    <cellStyle name="20% - Accent5 44 2" xfId="1824"/>
    <cellStyle name="20% - Accent5 44 2 2" xfId="3637"/>
    <cellStyle name="20% - Accent5 44 2 2 2" xfId="8220"/>
    <cellStyle name="20% - Accent5 44 2 2 2 2" xfId="19317"/>
    <cellStyle name="20% - Accent5 44 2 2 3" xfId="14734"/>
    <cellStyle name="20% - Accent5 44 2 3" xfId="6411"/>
    <cellStyle name="20% - Accent5 44 2 3 2" xfId="17508"/>
    <cellStyle name="20% - Accent5 44 2 4" xfId="12924"/>
    <cellStyle name="20% - Accent5 44 3" xfId="4561"/>
    <cellStyle name="20% - Accent5 44 3 2" xfId="9144"/>
    <cellStyle name="20% - Accent5 44 3 2 2" xfId="20241"/>
    <cellStyle name="20% - Accent5 44 3 3" xfId="15658"/>
    <cellStyle name="20% - Accent5 44 4" xfId="2752"/>
    <cellStyle name="20% - Accent5 44 4 2" xfId="7335"/>
    <cellStyle name="20% - Accent5 44 4 2 2" xfId="18432"/>
    <cellStyle name="20% - Accent5 44 4 3" xfId="13849"/>
    <cellStyle name="20% - Accent5 44 5" xfId="5486"/>
    <cellStyle name="20% - Accent5 44 5 2" xfId="16583"/>
    <cellStyle name="20% - Accent5 44 6" xfId="11998"/>
    <cellStyle name="20% - Accent5 45" xfId="900"/>
    <cellStyle name="20% - Accent5 45 2" xfId="1837"/>
    <cellStyle name="20% - Accent5 45 2 2" xfId="3650"/>
    <cellStyle name="20% - Accent5 45 2 2 2" xfId="8233"/>
    <cellStyle name="20% - Accent5 45 2 2 2 2" xfId="19330"/>
    <cellStyle name="20% - Accent5 45 2 2 3" xfId="14747"/>
    <cellStyle name="20% - Accent5 45 2 3" xfId="6424"/>
    <cellStyle name="20% - Accent5 45 2 3 2" xfId="17521"/>
    <cellStyle name="20% - Accent5 45 2 4" xfId="12937"/>
    <cellStyle name="20% - Accent5 45 3" xfId="4574"/>
    <cellStyle name="20% - Accent5 45 3 2" xfId="9157"/>
    <cellStyle name="20% - Accent5 45 3 2 2" xfId="20254"/>
    <cellStyle name="20% - Accent5 45 3 3" xfId="15671"/>
    <cellStyle name="20% - Accent5 45 4" xfId="2765"/>
    <cellStyle name="20% - Accent5 45 4 2" xfId="7348"/>
    <cellStyle name="20% - Accent5 45 4 2 2" xfId="18445"/>
    <cellStyle name="20% - Accent5 45 4 3" xfId="13862"/>
    <cellStyle name="20% - Accent5 45 5" xfId="5499"/>
    <cellStyle name="20% - Accent5 45 5 2" xfId="16596"/>
    <cellStyle name="20% - Accent5 45 6" xfId="12011"/>
    <cellStyle name="20% - Accent5 46" xfId="914"/>
    <cellStyle name="20% - Accent5 46 2" xfId="1851"/>
    <cellStyle name="20% - Accent5 46 2 2" xfId="3663"/>
    <cellStyle name="20% - Accent5 46 2 2 2" xfId="8246"/>
    <cellStyle name="20% - Accent5 46 2 2 2 2" xfId="19343"/>
    <cellStyle name="20% - Accent5 46 2 2 3" xfId="14760"/>
    <cellStyle name="20% - Accent5 46 2 3" xfId="6437"/>
    <cellStyle name="20% - Accent5 46 2 3 2" xfId="17534"/>
    <cellStyle name="20% - Accent5 46 2 4" xfId="12950"/>
    <cellStyle name="20% - Accent5 46 3" xfId="4587"/>
    <cellStyle name="20% - Accent5 46 3 2" xfId="9170"/>
    <cellStyle name="20% - Accent5 46 3 2 2" xfId="20267"/>
    <cellStyle name="20% - Accent5 46 3 3" xfId="15684"/>
    <cellStyle name="20% - Accent5 46 4" xfId="2778"/>
    <cellStyle name="20% - Accent5 46 4 2" xfId="7361"/>
    <cellStyle name="20% - Accent5 46 4 2 2" xfId="18458"/>
    <cellStyle name="20% - Accent5 46 4 3" xfId="13875"/>
    <cellStyle name="20% - Accent5 46 5" xfId="5512"/>
    <cellStyle name="20% - Accent5 46 5 2" xfId="16609"/>
    <cellStyle name="20% - Accent5 46 6" xfId="12024"/>
    <cellStyle name="20% - Accent5 47" xfId="927"/>
    <cellStyle name="20% - Accent5 47 2" xfId="1864"/>
    <cellStyle name="20% - Accent5 47 2 2" xfId="3676"/>
    <cellStyle name="20% - Accent5 47 2 2 2" xfId="8259"/>
    <cellStyle name="20% - Accent5 47 2 2 2 2" xfId="19356"/>
    <cellStyle name="20% - Accent5 47 2 2 3" xfId="14773"/>
    <cellStyle name="20% - Accent5 47 2 3" xfId="6450"/>
    <cellStyle name="20% - Accent5 47 2 3 2" xfId="17547"/>
    <cellStyle name="20% - Accent5 47 2 4" xfId="12963"/>
    <cellStyle name="20% - Accent5 47 3" xfId="4600"/>
    <cellStyle name="20% - Accent5 47 3 2" xfId="9183"/>
    <cellStyle name="20% - Accent5 47 3 2 2" xfId="20280"/>
    <cellStyle name="20% - Accent5 47 3 3" xfId="15697"/>
    <cellStyle name="20% - Accent5 47 4" xfId="2791"/>
    <cellStyle name="20% - Accent5 47 4 2" xfId="7374"/>
    <cellStyle name="20% - Accent5 47 4 2 2" xfId="18471"/>
    <cellStyle name="20% - Accent5 47 4 3" xfId="13888"/>
    <cellStyle name="20% - Accent5 47 5" xfId="5525"/>
    <cellStyle name="20% - Accent5 47 5 2" xfId="16622"/>
    <cellStyle name="20% - Accent5 47 6" xfId="12037"/>
    <cellStyle name="20% - Accent5 48" xfId="940"/>
    <cellStyle name="20% - Accent5 48 2" xfId="1877"/>
    <cellStyle name="20% - Accent5 48 2 2" xfId="3689"/>
    <cellStyle name="20% - Accent5 48 2 2 2" xfId="8272"/>
    <cellStyle name="20% - Accent5 48 2 2 2 2" xfId="19369"/>
    <cellStyle name="20% - Accent5 48 2 2 3" xfId="14786"/>
    <cellStyle name="20% - Accent5 48 2 3" xfId="6463"/>
    <cellStyle name="20% - Accent5 48 2 3 2" xfId="17560"/>
    <cellStyle name="20% - Accent5 48 2 4" xfId="12976"/>
    <cellStyle name="20% - Accent5 48 3" xfId="4613"/>
    <cellStyle name="20% - Accent5 48 3 2" xfId="9196"/>
    <cellStyle name="20% - Accent5 48 3 2 2" xfId="20293"/>
    <cellStyle name="20% - Accent5 48 3 3" xfId="15710"/>
    <cellStyle name="20% - Accent5 48 4" xfId="2804"/>
    <cellStyle name="20% - Accent5 48 4 2" xfId="7387"/>
    <cellStyle name="20% - Accent5 48 4 2 2" xfId="18484"/>
    <cellStyle name="20% - Accent5 48 4 3" xfId="13901"/>
    <cellStyle name="20% - Accent5 48 5" xfId="5538"/>
    <cellStyle name="20% - Accent5 48 5 2" xfId="16635"/>
    <cellStyle name="20% - Accent5 48 6" xfId="12050"/>
    <cellStyle name="20% - Accent5 49" xfId="953"/>
    <cellStyle name="20% - Accent5 49 2" xfId="1890"/>
    <cellStyle name="20% - Accent5 49 2 2" xfId="3702"/>
    <cellStyle name="20% - Accent5 49 2 2 2" xfId="8285"/>
    <cellStyle name="20% - Accent5 49 2 2 2 2" xfId="19382"/>
    <cellStyle name="20% - Accent5 49 2 2 3" xfId="14799"/>
    <cellStyle name="20% - Accent5 49 2 3" xfId="6476"/>
    <cellStyle name="20% - Accent5 49 2 3 2" xfId="17573"/>
    <cellStyle name="20% - Accent5 49 2 4" xfId="12989"/>
    <cellStyle name="20% - Accent5 49 3" xfId="4626"/>
    <cellStyle name="20% - Accent5 49 3 2" xfId="9209"/>
    <cellStyle name="20% - Accent5 49 3 2 2" xfId="20306"/>
    <cellStyle name="20% - Accent5 49 3 3" xfId="15723"/>
    <cellStyle name="20% - Accent5 49 4" xfId="2817"/>
    <cellStyle name="20% - Accent5 49 4 2" xfId="7400"/>
    <cellStyle name="20% - Accent5 49 4 2 2" xfId="18497"/>
    <cellStyle name="20% - Accent5 49 4 3" xfId="13914"/>
    <cellStyle name="20% - Accent5 49 5" xfId="5551"/>
    <cellStyle name="20% - Accent5 49 5 2" xfId="16648"/>
    <cellStyle name="20% - Accent5 49 6" xfId="12063"/>
    <cellStyle name="20% - Accent5 5" xfId="133"/>
    <cellStyle name="20% - Accent5 5 2" xfId="1311"/>
    <cellStyle name="20% - Accent5 5 2 2" xfId="3130"/>
    <cellStyle name="20% - Accent5 5 2 2 2" xfId="7713"/>
    <cellStyle name="20% - Accent5 5 2 2 2 2" xfId="18810"/>
    <cellStyle name="20% - Accent5 5 2 2 3" xfId="14227"/>
    <cellStyle name="20% - Accent5 5 2 3" xfId="5904"/>
    <cellStyle name="20% - Accent5 5 2 3 2" xfId="17001"/>
    <cellStyle name="20% - Accent5 5 2 4" xfId="12417"/>
    <cellStyle name="20% - Accent5 5 3" xfId="4054"/>
    <cellStyle name="20% - Accent5 5 3 2" xfId="8637"/>
    <cellStyle name="20% - Accent5 5 3 2 2" xfId="19734"/>
    <cellStyle name="20% - Accent5 5 3 3" xfId="15151"/>
    <cellStyle name="20% - Accent5 5 4" xfId="2245"/>
    <cellStyle name="20% - Accent5 5 4 2" xfId="6828"/>
    <cellStyle name="20% - Accent5 5 4 2 2" xfId="17925"/>
    <cellStyle name="20% - Accent5 5 4 3" xfId="13342"/>
    <cellStyle name="20% - Accent5 5 5" xfId="4979"/>
    <cellStyle name="20% - Accent5 5 5 2" xfId="16076"/>
    <cellStyle name="20% - Accent5 5 6" xfId="387"/>
    <cellStyle name="20% - Accent5 5 6 2" xfId="11504"/>
    <cellStyle name="20% - Accent5 5 7" xfId="11255"/>
    <cellStyle name="20% - Accent5 50" xfId="966"/>
    <cellStyle name="20% - Accent5 50 2" xfId="1903"/>
    <cellStyle name="20% - Accent5 50 2 2" xfId="3715"/>
    <cellStyle name="20% - Accent5 50 2 2 2" xfId="8298"/>
    <cellStyle name="20% - Accent5 50 2 2 2 2" xfId="19395"/>
    <cellStyle name="20% - Accent5 50 2 2 3" xfId="14812"/>
    <cellStyle name="20% - Accent5 50 2 3" xfId="6489"/>
    <cellStyle name="20% - Accent5 50 2 3 2" xfId="17586"/>
    <cellStyle name="20% - Accent5 50 2 4" xfId="13002"/>
    <cellStyle name="20% - Accent5 50 3" xfId="4639"/>
    <cellStyle name="20% - Accent5 50 3 2" xfId="9222"/>
    <cellStyle name="20% - Accent5 50 3 2 2" xfId="20319"/>
    <cellStyle name="20% - Accent5 50 3 3" xfId="15736"/>
    <cellStyle name="20% - Accent5 50 4" xfId="2830"/>
    <cellStyle name="20% - Accent5 50 4 2" xfId="7413"/>
    <cellStyle name="20% - Accent5 50 4 2 2" xfId="18510"/>
    <cellStyle name="20% - Accent5 50 4 3" xfId="13927"/>
    <cellStyle name="20% - Accent5 50 5" xfId="5564"/>
    <cellStyle name="20% - Accent5 50 5 2" xfId="16661"/>
    <cellStyle name="20% - Accent5 50 6" xfId="12076"/>
    <cellStyle name="20% - Accent5 51" xfId="980"/>
    <cellStyle name="20% - Accent5 51 2" xfId="1917"/>
    <cellStyle name="20% - Accent5 51 2 2" xfId="3728"/>
    <cellStyle name="20% - Accent5 51 2 2 2" xfId="8311"/>
    <cellStyle name="20% - Accent5 51 2 2 2 2" xfId="19408"/>
    <cellStyle name="20% - Accent5 51 2 2 3" xfId="14825"/>
    <cellStyle name="20% - Accent5 51 2 3" xfId="6502"/>
    <cellStyle name="20% - Accent5 51 2 3 2" xfId="17599"/>
    <cellStyle name="20% - Accent5 51 2 4" xfId="13015"/>
    <cellStyle name="20% - Accent5 51 3" xfId="4652"/>
    <cellStyle name="20% - Accent5 51 3 2" xfId="9235"/>
    <cellStyle name="20% - Accent5 51 3 2 2" xfId="20332"/>
    <cellStyle name="20% - Accent5 51 3 3" xfId="15749"/>
    <cellStyle name="20% - Accent5 51 4" xfId="2843"/>
    <cellStyle name="20% - Accent5 51 4 2" xfId="7426"/>
    <cellStyle name="20% - Accent5 51 4 2 2" xfId="18523"/>
    <cellStyle name="20% - Accent5 51 4 3" xfId="13940"/>
    <cellStyle name="20% - Accent5 51 5" xfId="5577"/>
    <cellStyle name="20% - Accent5 51 5 2" xfId="16674"/>
    <cellStyle name="20% - Accent5 51 6" xfId="12089"/>
    <cellStyle name="20% - Accent5 52" xfId="993"/>
    <cellStyle name="20% - Accent5 52 2" xfId="1930"/>
    <cellStyle name="20% - Accent5 52 2 2" xfId="3741"/>
    <cellStyle name="20% - Accent5 52 2 2 2" xfId="8324"/>
    <cellStyle name="20% - Accent5 52 2 2 2 2" xfId="19421"/>
    <cellStyle name="20% - Accent5 52 2 2 3" xfId="14838"/>
    <cellStyle name="20% - Accent5 52 2 3" xfId="6515"/>
    <cellStyle name="20% - Accent5 52 2 3 2" xfId="17612"/>
    <cellStyle name="20% - Accent5 52 2 4" xfId="13028"/>
    <cellStyle name="20% - Accent5 52 3" xfId="4665"/>
    <cellStyle name="20% - Accent5 52 3 2" xfId="9248"/>
    <cellStyle name="20% - Accent5 52 3 2 2" xfId="20345"/>
    <cellStyle name="20% - Accent5 52 3 3" xfId="15762"/>
    <cellStyle name="20% - Accent5 52 4" xfId="2856"/>
    <cellStyle name="20% - Accent5 52 4 2" xfId="7439"/>
    <cellStyle name="20% - Accent5 52 4 2 2" xfId="18536"/>
    <cellStyle name="20% - Accent5 52 4 3" xfId="13953"/>
    <cellStyle name="20% - Accent5 52 5" xfId="5590"/>
    <cellStyle name="20% - Accent5 52 5 2" xfId="16687"/>
    <cellStyle name="20% - Accent5 52 6" xfId="12102"/>
    <cellStyle name="20% - Accent5 53" xfId="1006"/>
    <cellStyle name="20% - Accent5 53 2" xfId="1943"/>
    <cellStyle name="20% - Accent5 53 2 2" xfId="3754"/>
    <cellStyle name="20% - Accent5 53 2 2 2" xfId="8337"/>
    <cellStyle name="20% - Accent5 53 2 2 2 2" xfId="19434"/>
    <cellStyle name="20% - Accent5 53 2 2 3" xfId="14851"/>
    <cellStyle name="20% - Accent5 53 2 3" xfId="6528"/>
    <cellStyle name="20% - Accent5 53 2 3 2" xfId="17625"/>
    <cellStyle name="20% - Accent5 53 2 4" xfId="13041"/>
    <cellStyle name="20% - Accent5 53 3" xfId="4678"/>
    <cellStyle name="20% - Accent5 53 3 2" xfId="9261"/>
    <cellStyle name="20% - Accent5 53 3 2 2" xfId="20358"/>
    <cellStyle name="20% - Accent5 53 3 3" xfId="15775"/>
    <cellStyle name="20% - Accent5 53 4" xfId="2869"/>
    <cellStyle name="20% - Accent5 53 4 2" xfId="7452"/>
    <cellStyle name="20% - Accent5 53 4 2 2" xfId="18549"/>
    <cellStyle name="20% - Accent5 53 4 3" xfId="13966"/>
    <cellStyle name="20% - Accent5 53 5" xfId="5603"/>
    <cellStyle name="20% - Accent5 53 5 2" xfId="16700"/>
    <cellStyle name="20% - Accent5 53 6" xfId="12115"/>
    <cellStyle name="20% - Accent5 54" xfId="1019"/>
    <cellStyle name="20% - Accent5 54 2" xfId="1956"/>
    <cellStyle name="20% - Accent5 54 2 2" xfId="3767"/>
    <cellStyle name="20% - Accent5 54 2 2 2" xfId="8350"/>
    <cellStyle name="20% - Accent5 54 2 2 2 2" xfId="19447"/>
    <cellStyle name="20% - Accent5 54 2 2 3" xfId="14864"/>
    <cellStyle name="20% - Accent5 54 2 3" xfId="6541"/>
    <cellStyle name="20% - Accent5 54 2 3 2" xfId="17638"/>
    <cellStyle name="20% - Accent5 54 2 4" xfId="13054"/>
    <cellStyle name="20% - Accent5 54 3" xfId="4691"/>
    <cellStyle name="20% - Accent5 54 3 2" xfId="9274"/>
    <cellStyle name="20% - Accent5 54 3 2 2" xfId="20371"/>
    <cellStyle name="20% - Accent5 54 3 3" xfId="15788"/>
    <cellStyle name="20% - Accent5 54 4" xfId="2882"/>
    <cellStyle name="20% - Accent5 54 4 2" xfId="7465"/>
    <cellStyle name="20% - Accent5 54 4 2 2" xfId="18562"/>
    <cellStyle name="20% - Accent5 54 4 3" xfId="13979"/>
    <cellStyle name="20% - Accent5 54 5" xfId="5616"/>
    <cellStyle name="20% - Accent5 54 5 2" xfId="16713"/>
    <cellStyle name="20% - Accent5 54 6" xfId="12128"/>
    <cellStyle name="20% - Accent5 55" xfId="1032"/>
    <cellStyle name="20% - Accent5 55 2" xfId="1969"/>
    <cellStyle name="20% - Accent5 55 2 2" xfId="3780"/>
    <cellStyle name="20% - Accent5 55 2 2 2" xfId="8363"/>
    <cellStyle name="20% - Accent5 55 2 2 2 2" xfId="19460"/>
    <cellStyle name="20% - Accent5 55 2 2 3" xfId="14877"/>
    <cellStyle name="20% - Accent5 55 2 3" xfId="6554"/>
    <cellStyle name="20% - Accent5 55 2 3 2" xfId="17651"/>
    <cellStyle name="20% - Accent5 55 2 4" xfId="13067"/>
    <cellStyle name="20% - Accent5 55 3" xfId="4704"/>
    <cellStyle name="20% - Accent5 55 3 2" xfId="9287"/>
    <cellStyle name="20% - Accent5 55 3 2 2" xfId="20384"/>
    <cellStyle name="20% - Accent5 55 3 3" xfId="15801"/>
    <cellStyle name="20% - Accent5 55 4" xfId="2895"/>
    <cellStyle name="20% - Accent5 55 4 2" xfId="7478"/>
    <cellStyle name="20% - Accent5 55 4 2 2" xfId="18575"/>
    <cellStyle name="20% - Accent5 55 4 3" xfId="13992"/>
    <cellStyle name="20% - Accent5 55 5" xfId="5629"/>
    <cellStyle name="20% - Accent5 55 5 2" xfId="16726"/>
    <cellStyle name="20% - Accent5 55 6" xfId="12141"/>
    <cellStyle name="20% - Accent5 56" xfId="1045"/>
    <cellStyle name="20% - Accent5 56 2" xfId="1982"/>
    <cellStyle name="20% - Accent5 56 2 2" xfId="3793"/>
    <cellStyle name="20% - Accent5 56 2 2 2" xfId="8376"/>
    <cellStyle name="20% - Accent5 56 2 2 2 2" xfId="19473"/>
    <cellStyle name="20% - Accent5 56 2 2 3" xfId="14890"/>
    <cellStyle name="20% - Accent5 56 2 3" xfId="6567"/>
    <cellStyle name="20% - Accent5 56 2 3 2" xfId="17664"/>
    <cellStyle name="20% - Accent5 56 2 4" xfId="13080"/>
    <cellStyle name="20% - Accent5 56 3" xfId="4717"/>
    <cellStyle name="20% - Accent5 56 3 2" xfId="9300"/>
    <cellStyle name="20% - Accent5 56 3 2 2" xfId="20397"/>
    <cellStyle name="20% - Accent5 56 3 3" xfId="15814"/>
    <cellStyle name="20% - Accent5 56 4" xfId="2908"/>
    <cellStyle name="20% - Accent5 56 4 2" xfId="7491"/>
    <cellStyle name="20% - Accent5 56 4 2 2" xfId="18588"/>
    <cellStyle name="20% - Accent5 56 4 3" xfId="14005"/>
    <cellStyle name="20% - Accent5 56 5" xfId="5642"/>
    <cellStyle name="20% - Accent5 56 5 2" xfId="16739"/>
    <cellStyle name="20% - Accent5 56 6" xfId="12154"/>
    <cellStyle name="20% - Accent5 57" xfId="1058"/>
    <cellStyle name="20% - Accent5 57 2" xfId="1995"/>
    <cellStyle name="20% - Accent5 57 2 2" xfId="3806"/>
    <cellStyle name="20% - Accent5 57 2 2 2" xfId="8389"/>
    <cellStyle name="20% - Accent5 57 2 2 2 2" xfId="19486"/>
    <cellStyle name="20% - Accent5 57 2 2 3" xfId="14903"/>
    <cellStyle name="20% - Accent5 57 2 3" xfId="6580"/>
    <cellStyle name="20% - Accent5 57 2 3 2" xfId="17677"/>
    <cellStyle name="20% - Accent5 57 2 4" xfId="13093"/>
    <cellStyle name="20% - Accent5 57 3" xfId="4730"/>
    <cellStyle name="20% - Accent5 57 3 2" xfId="9313"/>
    <cellStyle name="20% - Accent5 57 3 2 2" xfId="20410"/>
    <cellStyle name="20% - Accent5 57 3 3" xfId="15827"/>
    <cellStyle name="20% - Accent5 57 4" xfId="2921"/>
    <cellStyle name="20% - Accent5 57 4 2" xfId="7504"/>
    <cellStyle name="20% - Accent5 57 4 2 2" xfId="18601"/>
    <cellStyle name="20% - Accent5 57 4 3" xfId="14018"/>
    <cellStyle name="20% - Accent5 57 5" xfId="5655"/>
    <cellStyle name="20% - Accent5 57 5 2" xfId="16752"/>
    <cellStyle name="20% - Accent5 57 6" xfId="12167"/>
    <cellStyle name="20% - Accent5 58" xfId="1071"/>
    <cellStyle name="20% - Accent5 58 2" xfId="2008"/>
    <cellStyle name="20% - Accent5 58 2 2" xfId="3819"/>
    <cellStyle name="20% - Accent5 58 2 2 2" xfId="8402"/>
    <cellStyle name="20% - Accent5 58 2 2 2 2" xfId="19499"/>
    <cellStyle name="20% - Accent5 58 2 2 3" xfId="14916"/>
    <cellStyle name="20% - Accent5 58 2 3" xfId="6593"/>
    <cellStyle name="20% - Accent5 58 2 3 2" xfId="17690"/>
    <cellStyle name="20% - Accent5 58 2 4" xfId="13106"/>
    <cellStyle name="20% - Accent5 58 3" xfId="4743"/>
    <cellStyle name="20% - Accent5 58 3 2" xfId="9326"/>
    <cellStyle name="20% - Accent5 58 3 2 2" xfId="20423"/>
    <cellStyle name="20% - Accent5 58 3 3" xfId="15840"/>
    <cellStyle name="20% - Accent5 58 4" xfId="2934"/>
    <cellStyle name="20% - Accent5 58 4 2" xfId="7517"/>
    <cellStyle name="20% - Accent5 58 4 2 2" xfId="18614"/>
    <cellStyle name="20% - Accent5 58 4 3" xfId="14031"/>
    <cellStyle name="20% - Accent5 58 5" xfId="5668"/>
    <cellStyle name="20% - Accent5 58 5 2" xfId="16765"/>
    <cellStyle name="20% - Accent5 58 6" xfId="12180"/>
    <cellStyle name="20% - Accent5 59" xfId="1084"/>
    <cellStyle name="20% - Accent5 59 2" xfId="2021"/>
    <cellStyle name="20% - Accent5 59 2 2" xfId="3832"/>
    <cellStyle name="20% - Accent5 59 2 2 2" xfId="8415"/>
    <cellStyle name="20% - Accent5 59 2 2 2 2" xfId="19512"/>
    <cellStyle name="20% - Accent5 59 2 2 3" xfId="14929"/>
    <cellStyle name="20% - Accent5 59 2 3" xfId="6606"/>
    <cellStyle name="20% - Accent5 59 2 3 2" xfId="17703"/>
    <cellStyle name="20% - Accent5 59 2 4" xfId="13119"/>
    <cellStyle name="20% - Accent5 59 3" xfId="4756"/>
    <cellStyle name="20% - Accent5 59 3 2" xfId="9339"/>
    <cellStyle name="20% - Accent5 59 3 2 2" xfId="20436"/>
    <cellStyle name="20% - Accent5 59 3 3" xfId="15853"/>
    <cellStyle name="20% - Accent5 59 4" xfId="2947"/>
    <cellStyle name="20% - Accent5 59 4 2" xfId="7530"/>
    <cellStyle name="20% - Accent5 59 4 2 2" xfId="18627"/>
    <cellStyle name="20% - Accent5 59 4 3" xfId="14044"/>
    <cellStyle name="20% - Accent5 59 5" xfId="5681"/>
    <cellStyle name="20% - Accent5 59 5 2" xfId="16778"/>
    <cellStyle name="20% - Accent5 59 6" xfId="12193"/>
    <cellStyle name="20% - Accent5 6" xfId="160"/>
    <cellStyle name="20% - Accent5 6 2" xfId="1325"/>
    <cellStyle name="20% - Accent5 6 2 2" xfId="3143"/>
    <cellStyle name="20% - Accent5 6 2 2 2" xfId="7726"/>
    <cellStyle name="20% - Accent5 6 2 2 2 2" xfId="18823"/>
    <cellStyle name="20% - Accent5 6 2 2 3" xfId="14240"/>
    <cellStyle name="20% - Accent5 6 2 3" xfId="5917"/>
    <cellStyle name="20% - Accent5 6 2 3 2" xfId="17014"/>
    <cellStyle name="20% - Accent5 6 2 4" xfId="12430"/>
    <cellStyle name="20% - Accent5 6 3" xfId="4067"/>
    <cellStyle name="20% - Accent5 6 3 2" xfId="8650"/>
    <cellStyle name="20% - Accent5 6 3 2 2" xfId="19747"/>
    <cellStyle name="20% - Accent5 6 3 3" xfId="15164"/>
    <cellStyle name="20% - Accent5 6 4" xfId="2258"/>
    <cellStyle name="20% - Accent5 6 4 2" xfId="6841"/>
    <cellStyle name="20% - Accent5 6 4 2 2" xfId="17938"/>
    <cellStyle name="20% - Accent5 6 4 3" xfId="13355"/>
    <cellStyle name="20% - Accent5 6 5" xfId="4992"/>
    <cellStyle name="20% - Accent5 6 5 2" xfId="16089"/>
    <cellStyle name="20% - Accent5 6 6" xfId="401"/>
    <cellStyle name="20% - Accent5 6 6 2" xfId="11517"/>
    <cellStyle name="20% - Accent5 6 7" xfId="11281"/>
    <cellStyle name="20% - Accent5 60" xfId="1097"/>
    <cellStyle name="20% - Accent5 60 2" xfId="2034"/>
    <cellStyle name="20% - Accent5 60 2 2" xfId="3845"/>
    <cellStyle name="20% - Accent5 60 2 2 2" xfId="8428"/>
    <cellStyle name="20% - Accent5 60 2 2 2 2" xfId="19525"/>
    <cellStyle name="20% - Accent5 60 2 2 3" xfId="14942"/>
    <cellStyle name="20% - Accent5 60 2 3" xfId="6619"/>
    <cellStyle name="20% - Accent5 60 2 3 2" xfId="17716"/>
    <cellStyle name="20% - Accent5 60 2 4" xfId="13132"/>
    <cellStyle name="20% - Accent5 60 3" xfId="4769"/>
    <cellStyle name="20% - Accent5 60 3 2" xfId="9352"/>
    <cellStyle name="20% - Accent5 60 3 2 2" xfId="20449"/>
    <cellStyle name="20% - Accent5 60 3 3" xfId="15866"/>
    <cellStyle name="20% - Accent5 60 4" xfId="2960"/>
    <cellStyle name="20% - Accent5 60 4 2" xfId="7543"/>
    <cellStyle name="20% - Accent5 60 4 2 2" xfId="18640"/>
    <cellStyle name="20% - Accent5 60 4 3" xfId="14057"/>
    <cellStyle name="20% - Accent5 60 5" xfId="5694"/>
    <cellStyle name="20% - Accent5 60 5 2" xfId="16791"/>
    <cellStyle name="20% - Accent5 60 6" xfId="12206"/>
    <cellStyle name="20% - Accent5 61" xfId="1110"/>
    <cellStyle name="20% - Accent5 61 2" xfId="2047"/>
    <cellStyle name="20% - Accent5 61 2 2" xfId="3858"/>
    <cellStyle name="20% - Accent5 61 2 2 2" xfId="8441"/>
    <cellStyle name="20% - Accent5 61 2 2 2 2" xfId="19538"/>
    <cellStyle name="20% - Accent5 61 2 2 3" xfId="14955"/>
    <cellStyle name="20% - Accent5 61 2 3" xfId="6632"/>
    <cellStyle name="20% - Accent5 61 2 3 2" xfId="17729"/>
    <cellStyle name="20% - Accent5 61 2 4" xfId="13145"/>
    <cellStyle name="20% - Accent5 61 3" xfId="4782"/>
    <cellStyle name="20% - Accent5 61 3 2" xfId="9365"/>
    <cellStyle name="20% - Accent5 61 3 2 2" xfId="20462"/>
    <cellStyle name="20% - Accent5 61 3 3" xfId="15879"/>
    <cellStyle name="20% - Accent5 61 4" xfId="2973"/>
    <cellStyle name="20% - Accent5 61 4 2" xfId="7556"/>
    <cellStyle name="20% - Accent5 61 4 2 2" xfId="18653"/>
    <cellStyle name="20% - Accent5 61 4 3" xfId="14070"/>
    <cellStyle name="20% - Accent5 61 5" xfId="5707"/>
    <cellStyle name="20% - Accent5 61 5 2" xfId="16804"/>
    <cellStyle name="20% - Accent5 61 6" xfId="12219"/>
    <cellStyle name="20% - Accent5 62" xfId="1123"/>
    <cellStyle name="20% - Accent5 62 2" xfId="2060"/>
    <cellStyle name="20% - Accent5 62 2 2" xfId="3871"/>
    <cellStyle name="20% - Accent5 62 2 2 2" xfId="8454"/>
    <cellStyle name="20% - Accent5 62 2 2 2 2" xfId="19551"/>
    <cellStyle name="20% - Accent5 62 2 2 3" xfId="14968"/>
    <cellStyle name="20% - Accent5 62 2 3" xfId="6645"/>
    <cellStyle name="20% - Accent5 62 2 3 2" xfId="17742"/>
    <cellStyle name="20% - Accent5 62 2 4" xfId="13158"/>
    <cellStyle name="20% - Accent5 62 3" xfId="4795"/>
    <cellStyle name="20% - Accent5 62 3 2" xfId="9378"/>
    <cellStyle name="20% - Accent5 62 3 2 2" xfId="20475"/>
    <cellStyle name="20% - Accent5 62 3 3" xfId="15892"/>
    <cellStyle name="20% - Accent5 62 4" xfId="2986"/>
    <cellStyle name="20% - Accent5 62 4 2" xfId="7569"/>
    <cellStyle name="20% - Accent5 62 4 2 2" xfId="18666"/>
    <cellStyle name="20% - Accent5 62 4 3" xfId="14083"/>
    <cellStyle name="20% - Accent5 62 5" xfId="5720"/>
    <cellStyle name="20% - Accent5 62 5 2" xfId="16817"/>
    <cellStyle name="20% - Accent5 62 6" xfId="12232"/>
    <cellStyle name="20% - Accent5 63" xfId="1136"/>
    <cellStyle name="20% - Accent5 63 2" xfId="2073"/>
    <cellStyle name="20% - Accent5 63 2 2" xfId="3884"/>
    <cellStyle name="20% - Accent5 63 2 2 2" xfId="8467"/>
    <cellStyle name="20% - Accent5 63 2 2 2 2" xfId="19564"/>
    <cellStyle name="20% - Accent5 63 2 2 3" xfId="14981"/>
    <cellStyle name="20% - Accent5 63 2 3" xfId="6658"/>
    <cellStyle name="20% - Accent5 63 2 3 2" xfId="17755"/>
    <cellStyle name="20% - Accent5 63 2 4" xfId="13171"/>
    <cellStyle name="20% - Accent5 63 3" xfId="4808"/>
    <cellStyle name="20% - Accent5 63 3 2" xfId="9391"/>
    <cellStyle name="20% - Accent5 63 3 2 2" xfId="20488"/>
    <cellStyle name="20% - Accent5 63 3 3" xfId="15905"/>
    <cellStyle name="20% - Accent5 63 4" xfId="2999"/>
    <cellStyle name="20% - Accent5 63 4 2" xfId="7582"/>
    <cellStyle name="20% - Accent5 63 4 2 2" xfId="18679"/>
    <cellStyle name="20% - Accent5 63 4 3" xfId="14096"/>
    <cellStyle name="20% - Accent5 63 5" xfId="5733"/>
    <cellStyle name="20% - Accent5 63 5 2" xfId="16830"/>
    <cellStyle name="20% - Accent5 63 6" xfId="12245"/>
    <cellStyle name="20% - Accent5 64" xfId="1151"/>
    <cellStyle name="20% - Accent5 64 2" xfId="2088"/>
    <cellStyle name="20% - Accent5 64 2 2" xfId="3897"/>
    <cellStyle name="20% - Accent5 64 2 2 2" xfId="8480"/>
    <cellStyle name="20% - Accent5 64 2 2 2 2" xfId="19577"/>
    <cellStyle name="20% - Accent5 64 2 2 3" xfId="14994"/>
    <cellStyle name="20% - Accent5 64 2 3" xfId="6671"/>
    <cellStyle name="20% - Accent5 64 2 3 2" xfId="17768"/>
    <cellStyle name="20% - Accent5 64 2 4" xfId="13185"/>
    <cellStyle name="20% - Accent5 64 3" xfId="4821"/>
    <cellStyle name="20% - Accent5 64 3 2" xfId="9404"/>
    <cellStyle name="20% - Accent5 64 3 2 2" xfId="20501"/>
    <cellStyle name="20% - Accent5 64 3 3" xfId="15918"/>
    <cellStyle name="20% - Accent5 64 4" xfId="3012"/>
    <cellStyle name="20% - Accent5 64 4 2" xfId="7595"/>
    <cellStyle name="20% - Accent5 64 4 2 2" xfId="18692"/>
    <cellStyle name="20% - Accent5 64 4 3" xfId="14109"/>
    <cellStyle name="20% - Accent5 64 5" xfId="5747"/>
    <cellStyle name="20% - Accent5 64 5 2" xfId="16844"/>
    <cellStyle name="20% - Accent5 64 6" xfId="12259"/>
    <cellStyle name="20% - Accent5 65" xfId="1164"/>
    <cellStyle name="20% - Accent5 65 2" xfId="2101"/>
    <cellStyle name="20% - Accent5 65 2 2" xfId="3910"/>
    <cellStyle name="20% - Accent5 65 2 2 2" xfId="8493"/>
    <cellStyle name="20% - Accent5 65 2 2 2 2" xfId="19590"/>
    <cellStyle name="20% - Accent5 65 2 2 3" xfId="15007"/>
    <cellStyle name="20% - Accent5 65 2 3" xfId="6684"/>
    <cellStyle name="20% - Accent5 65 2 3 2" xfId="17781"/>
    <cellStyle name="20% - Accent5 65 2 4" xfId="13198"/>
    <cellStyle name="20% - Accent5 65 3" xfId="4834"/>
    <cellStyle name="20% - Accent5 65 3 2" xfId="9417"/>
    <cellStyle name="20% - Accent5 65 3 2 2" xfId="20514"/>
    <cellStyle name="20% - Accent5 65 3 3" xfId="15931"/>
    <cellStyle name="20% - Accent5 65 4" xfId="3025"/>
    <cellStyle name="20% - Accent5 65 4 2" xfId="7608"/>
    <cellStyle name="20% - Accent5 65 4 2 2" xfId="18705"/>
    <cellStyle name="20% - Accent5 65 4 3" xfId="14122"/>
    <cellStyle name="20% - Accent5 65 5" xfId="5760"/>
    <cellStyle name="20% - Accent5 65 5 2" xfId="16857"/>
    <cellStyle name="20% - Accent5 65 6" xfId="12272"/>
    <cellStyle name="20% - Accent5 66" xfId="1177"/>
    <cellStyle name="20% - Accent5 66 2" xfId="2114"/>
    <cellStyle name="20% - Accent5 66 2 2" xfId="3923"/>
    <cellStyle name="20% - Accent5 66 2 2 2" xfId="8506"/>
    <cellStyle name="20% - Accent5 66 2 2 2 2" xfId="19603"/>
    <cellStyle name="20% - Accent5 66 2 2 3" xfId="15020"/>
    <cellStyle name="20% - Accent5 66 2 3" xfId="6697"/>
    <cellStyle name="20% - Accent5 66 2 3 2" xfId="17794"/>
    <cellStyle name="20% - Accent5 66 2 4" xfId="13211"/>
    <cellStyle name="20% - Accent5 66 3" xfId="4847"/>
    <cellStyle name="20% - Accent5 66 3 2" xfId="9430"/>
    <cellStyle name="20% - Accent5 66 3 2 2" xfId="20527"/>
    <cellStyle name="20% - Accent5 66 3 3" xfId="15944"/>
    <cellStyle name="20% - Accent5 66 4" xfId="3038"/>
    <cellStyle name="20% - Accent5 66 4 2" xfId="7621"/>
    <cellStyle name="20% - Accent5 66 4 2 2" xfId="18718"/>
    <cellStyle name="20% - Accent5 66 4 3" xfId="14135"/>
    <cellStyle name="20% - Accent5 66 5" xfId="5773"/>
    <cellStyle name="20% - Accent5 66 5 2" xfId="16870"/>
    <cellStyle name="20% - Accent5 66 6" xfId="12285"/>
    <cellStyle name="20% - Accent5 67" xfId="1190"/>
    <cellStyle name="20% - Accent5 67 2" xfId="2127"/>
    <cellStyle name="20% - Accent5 67 2 2" xfId="3936"/>
    <cellStyle name="20% - Accent5 67 2 2 2" xfId="8519"/>
    <cellStyle name="20% - Accent5 67 2 2 2 2" xfId="19616"/>
    <cellStyle name="20% - Accent5 67 2 2 3" xfId="15033"/>
    <cellStyle name="20% - Accent5 67 2 3" xfId="6710"/>
    <cellStyle name="20% - Accent5 67 2 3 2" xfId="17807"/>
    <cellStyle name="20% - Accent5 67 2 4" xfId="13224"/>
    <cellStyle name="20% - Accent5 67 3" xfId="4860"/>
    <cellStyle name="20% - Accent5 67 3 2" xfId="9443"/>
    <cellStyle name="20% - Accent5 67 3 2 2" xfId="20540"/>
    <cellStyle name="20% - Accent5 67 3 3" xfId="15957"/>
    <cellStyle name="20% - Accent5 67 4" xfId="3051"/>
    <cellStyle name="20% - Accent5 67 4 2" xfId="7634"/>
    <cellStyle name="20% - Accent5 67 4 2 2" xfId="18731"/>
    <cellStyle name="20% - Accent5 67 4 3" xfId="14148"/>
    <cellStyle name="20% - Accent5 67 5" xfId="5786"/>
    <cellStyle name="20% - Accent5 67 5 2" xfId="16883"/>
    <cellStyle name="20% - Accent5 67 6" xfId="12298"/>
    <cellStyle name="20% - Accent5 68" xfId="1203"/>
    <cellStyle name="20% - Accent5 68 2" xfId="2140"/>
    <cellStyle name="20% - Accent5 68 2 2" xfId="3949"/>
    <cellStyle name="20% - Accent5 68 2 2 2" xfId="8532"/>
    <cellStyle name="20% - Accent5 68 2 2 2 2" xfId="19629"/>
    <cellStyle name="20% - Accent5 68 2 2 3" xfId="15046"/>
    <cellStyle name="20% - Accent5 68 2 3" xfId="6723"/>
    <cellStyle name="20% - Accent5 68 2 3 2" xfId="17820"/>
    <cellStyle name="20% - Accent5 68 2 4" xfId="13237"/>
    <cellStyle name="20% - Accent5 68 3" xfId="4873"/>
    <cellStyle name="20% - Accent5 68 3 2" xfId="9456"/>
    <cellStyle name="20% - Accent5 68 3 2 2" xfId="20553"/>
    <cellStyle name="20% - Accent5 68 3 3" xfId="15970"/>
    <cellStyle name="20% - Accent5 68 4" xfId="3064"/>
    <cellStyle name="20% - Accent5 68 4 2" xfId="7647"/>
    <cellStyle name="20% - Accent5 68 4 2 2" xfId="18744"/>
    <cellStyle name="20% - Accent5 68 4 3" xfId="14161"/>
    <cellStyle name="20% - Accent5 68 5" xfId="5799"/>
    <cellStyle name="20% - Accent5 68 5 2" xfId="16896"/>
    <cellStyle name="20% - Accent5 68 6" xfId="12311"/>
    <cellStyle name="20% - Accent5 69" xfId="1216"/>
    <cellStyle name="20% - Accent5 69 2" xfId="2153"/>
    <cellStyle name="20% - Accent5 69 2 2" xfId="6736"/>
    <cellStyle name="20% - Accent5 69 2 2 2" xfId="17833"/>
    <cellStyle name="20% - Accent5 69 2 3" xfId="13250"/>
    <cellStyle name="20% - Accent5 69 3" xfId="3962"/>
    <cellStyle name="20% - Accent5 69 3 2" xfId="8545"/>
    <cellStyle name="20% - Accent5 69 3 2 2" xfId="19642"/>
    <cellStyle name="20% - Accent5 69 3 3" xfId="15059"/>
    <cellStyle name="20% - Accent5 69 4" xfId="5812"/>
    <cellStyle name="20% - Accent5 69 4 2" xfId="16909"/>
    <cellStyle name="20% - Accent5 69 5" xfId="12324"/>
    <cellStyle name="20% - Accent5 7" xfId="186"/>
    <cellStyle name="20% - Accent5 7 2" xfId="1338"/>
    <cellStyle name="20% - Accent5 7 2 2" xfId="3156"/>
    <cellStyle name="20% - Accent5 7 2 2 2" xfId="7739"/>
    <cellStyle name="20% - Accent5 7 2 2 2 2" xfId="18836"/>
    <cellStyle name="20% - Accent5 7 2 2 3" xfId="14253"/>
    <cellStyle name="20% - Accent5 7 2 3" xfId="5930"/>
    <cellStyle name="20% - Accent5 7 2 3 2" xfId="17027"/>
    <cellStyle name="20% - Accent5 7 2 4" xfId="12443"/>
    <cellStyle name="20% - Accent5 7 3" xfId="4080"/>
    <cellStyle name="20% - Accent5 7 3 2" xfId="8663"/>
    <cellStyle name="20% - Accent5 7 3 2 2" xfId="19760"/>
    <cellStyle name="20% - Accent5 7 3 3" xfId="15177"/>
    <cellStyle name="20% - Accent5 7 4" xfId="2271"/>
    <cellStyle name="20% - Accent5 7 4 2" xfId="6854"/>
    <cellStyle name="20% - Accent5 7 4 2 2" xfId="17951"/>
    <cellStyle name="20% - Accent5 7 4 3" xfId="13368"/>
    <cellStyle name="20% - Accent5 7 5" xfId="5005"/>
    <cellStyle name="20% - Accent5 7 5 2" xfId="16102"/>
    <cellStyle name="20% - Accent5 7 6" xfId="414"/>
    <cellStyle name="20% - Accent5 7 6 2" xfId="11530"/>
    <cellStyle name="20% - Accent5 7 7" xfId="11307"/>
    <cellStyle name="20% - Accent5 70" xfId="1229"/>
    <cellStyle name="20% - Accent5 70 2" xfId="2166"/>
    <cellStyle name="20% - Accent5 70 2 2" xfId="6749"/>
    <cellStyle name="20% - Accent5 70 2 2 2" xfId="17846"/>
    <cellStyle name="20% - Accent5 70 2 3" xfId="13263"/>
    <cellStyle name="20% - Accent5 70 3" xfId="3975"/>
    <cellStyle name="20% - Accent5 70 3 2" xfId="8558"/>
    <cellStyle name="20% - Accent5 70 3 2 2" xfId="19655"/>
    <cellStyle name="20% - Accent5 70 3 3" xfId="15072"/>
    <cellStyle name="20% - Accent5 70 4" xfId="5825"/>
    <cellStyle name="20% - Accent5 70 4 2" xfId="16922"/>
    <cellStyle name="20% - Accent5 70 5" xfId="12337"/>
    <cellStyle name="20% - Accent5 71" xfId="1242"/>
    <cellStyle name="20% - Accent5 71 2" xfId="2179"/>
    <cellStyle name="20% - Accent5 71 2 2" xfId="6762"/>
    <cellStyle name="20% - Accent5 71 2 2 2" xfId="17859"/>
    <cellStyle name="20% - Accent5 71 2 3" xfId="13276"/>
    <cellStyle name="20% - Accent5 71 3" xfId="3988"/>
    <cellStyle name="20% - Accent5 71 3 2" xfId="8571"/>
    <cellStyle name="20% - Accent5 71 3 2 2" xfId="19668"/>
    <cellStyle name="20% - Accent5 71 3 3" xfId="15085"/>
    <cellStyle name="20% - Accent5 71 4" xfId="5838"/>
    <cellStyle name="20% - Accent5 71 4 2" xfId="16935"/>
    <cellStyle name="20% - Accent5 71 5" xfId="12350"/>
    <cellStyle name="20% - Accent5 72" xfId="1251"/>
    <cellStyle name="20% - Accent5 72 2" xfId="3072"/>
    <cellStyle name="20% - Accent5 72 2 2" xfId="7655"/>
    <cellStyle name="20% - Accent5 72 2 2 2" xfId="18752"/>
    <cellStyle name="20% - Accent5 72 2 3" xfId="14169"/>
    <cellStyle name="20% - Accent5 72 3" xfId="5846"/>
    <cellStyle name="20% - Accent5 72 3 2" xfId="16943"/>
    <cellStyle name="20% - Accent5 72 4" xfId="12359"/>
    <cellStyle name="20% - Accent5 73" xfId="3996"/>
    <cellStyle name="20% - Accent5 73 2" xfId="8579"/>
    <cellStyle name="20% - Accent5 73 2 2" xfId="19676"/>
    <cellStyle name="20% - Accent5 73 3" xfId="15093"/>
    <cellStyle name="20% - Accent5 74" xfId="2187"/>
    <cellStyle name="20% - Accent5 74 2" xfId="6770"/>
    <cellStyle name="20% - Accent5 74 2 2" xfId="17867"/>
    <cellStyle name="20% - Accent5 74 3" xfId="13284"/>
    <cellStyle name="20% - Accent5 75" xfId="4886"/>
    <cellStyle name="20% - Accent5 75 2" xfId="9469"/>
    <cellStyle name="20% - Accent5 75 2 2" xfId="20566"/>
    <cellStyle name="20% - Accent5 75 3" xfId="15983"/>
    <cellStyle name="20% - Accent5 76" xfId="4912"/>
    <cellStyle name="20% - Accent5 76 2" xfId="16009"/>
    <cellStyle name="20% - Accent5 77" xfId="4921"/>
    <cellStyle name="20% - Accent5 77 2" xfId="16018"/>
    <cellStyle name="20% - Accent5 78" xfId="9495"/>
    <cellStyle name="20% - Accent5 78 2" xfId="20592"/>
    <cellStyle name="20% - Accent5 79" xfId="9509"/>
    <cellStyle name="20% - Accent5 79 2" xfId="20605"/>
    <cellStyle name="20% - Accent5 8" xfId="199"/>
    <cellStyle name="20% - Accent5 8 2" xfId="1351"/>
    <cellStyle name="20% - Accent5 8 2 2" xfId="3169"/>
    <cellStyle name="20% - Accent5 8 2 2 2" xfId="7752"/>
    <cellStyle name="20% - Accent5 8 2 2 2 2" xfId="18849"/>
    <cellStyle name="20% - Accent5 8 2 2 3" xfId="14266"/>
    <cellStyle name="20% - Accent5 8 2 3" xfId="5943"/>
    <cellStyle name="20% - Accent5 8 2 3 2" xfId="17040"/>
    <cellStyle name="20% - Accent5 8 2 4" xfId="12456"/>
    <cellStyle name="20% - Accent5 8 3" xfId="4093"/>
    <cellStyle name="20% - Accent5 8 3 2" xfId="8676"/>
    <cellStyle name="20% - Accent5 8 3 2 2" xfId="19773"/>
    <cellStyle name="20% - Accent5 8 3 3" xfId="15190"/>
    <cellStyle name="20% - Accent5 8 4" xfId="2284"/>
    <cellStyle name="20% - Accent5 8 4 2" xfId="6867"/>
    <cellStyle name="20% - Accent5 8 4 2 2" xfId="17964"/>
    <cellStyle name="20% - Accent5 8 4 3" xfId="13381"/>
    <cellStyle name="20% - Accent5 8 5" xfId="5018"/>
    <cellStyle name="20% - Accent5 8 5 2" xfId="16115"/>
    <cellStyle name="20% - Accent5 8 6" xfId="427"/>
    <cellStyle name="20% - Accent5 8 6 2" xfId="11543"/>
    <cellStyle name="20% - Accent5 8 7" xfId="11320"/>
    <cellStyle name="20% - Accent5 80" xfId="9522"/>
    <cellStyle name="20% - Accent5 80 2" xfId="20618"/>
    <cellStyle name="20% - Accent5 81" xfId="9535"/>
    <cellStyle name="20% - Accent5 81 2" xfId="20631"/>
    <cellStyle name="20% - Accent5 82" xfId="9561"/>
    <cellStyle name="20% - Accent5 82 2" xfId="20657"/>
    <cellStyle name="20% - Accent5 83" xfId="9587"/>
    <cellStyle name="20% - Accent5 83 2" xfId="20683"/>
    <cellStyle name="20% - Accent5 84" xfId="9613"/>
    <cellStyle name="20% - Accent5 84 2" xfId="20709"/>
    <cellStyle name="20% - Accent5 85" xfId="9639"/>
    <cellStyle name="20% - Accent5 85 2" xfId="20735"/>
    <cellStyle name="20% - Accent5 86" xfId="9665"/>
    <cellStyle name="20% - Accent5 86 2" xfId="20761"/>
    <cellStyle name="20% - Accent5 87" xfId="9691"/>
    <cellStyle name="20% - Accent5 87 2" xfId="20787"/>
    <cellStyle name="20% - Accent5 88" xfId="9717"/>
    <cellStyle name="20% - Accent5 88 2" xfId="20813"/>
    <cellStyle name="20% - Accent5 89" xfId="9743"/>
    <cellStyle name="20% - Accent5 89 2" xfId="20839"/>
    <cellStyle name="20% - Accent5 9" xfId="212"/>
    <cellStyle name="20% - Accent5 9 2" xfId="1364"/>
    <cellStyle name="20% - Accent5 9 2 2" xfId="3182"/>
    <cellStyle name="20% - Accent5 9 2 2 2" xfId="7765"/>
    <cellStyle name="20% - Accent5 9 2 2 2 2" xfId="18862"/>
    <cellStyle name="20% - Accent5 9 2 2 3" xfId="14279"/>
    <cellStyle name="20% - Accent5 9 2 3" xfId="5956"/>
    <cellStyle name="20% - Accent5 9 2 3 2" xfId="17053"/>
    <cellStyle name="20% - Accent5 9 2 4" xfId="12469"/>
    <cellStyle name="20% - Accent5 9 3" xfId="4106"/>
    <cellStyle name="20% - Accent5 9 3 2" xfId="8689"/>
    <cellStyle name="20% - Accent5 9 3 2 2" xfId="19786"/>
    <cellStyle name="20% - Accent5 9 3 3" xfId="15203"/>
    <cellStyle name="20% - Accent5 9 4" xfId="2297"/>
    <cellStyle name="20% - Accent5 9 4 2" xfId="6880"/>
    <cellStyle name="20% - Accent5 9 4 2 2" xfId="17977"/>
    <cellStyle name="20% - Accent5 9 4 3" xfId="13394"/>
    <cellStyle name="20% - Accent5 9 5" xfId="5031"/>
    <cellStyle name="20% - Accent5 9 5 2" xfId="16128"/>
    <cellStyle name="20% - Accent5 9 6" xfId="440"/>
    <cellStyle name="20% - Accent5 9 6 2" xfId="11556"/>
    <cellStyle name="20% - Accent5 9 7" xfId="11333"/>
    <cellStyle name="20% - Accent5 90" xfId="9769"/>
    <cellStyle name="20% - Accent5 90 2" xfId="20865"/>
    <cellStyle name="20% - Accent5 91" xfId="9795"/>
    <cellStyle name="20% - Accent5 91 2" xfId="20891"/>
    <cellStyle name="20% - Accent5 92" xfId="9821"/>
    <cellStyle name="20% - Accent5 92 2" xfId="20917"/>
    <cellStyle name="20% - Accent5 93" xfId="9847"/>
    <cellStyle name="20% - Accent5 93 2" xfId="20943"/>
    <cellStyle name="20% - Accent5 94" xfId="9873"/>
    <cellStyle name="20% - Accent5 94 2" xfId="20969"/>
    <cellStyle name="20% - Accent5 95" xfId="9899"/>
    <cellStyle name="20% - Accent5 95 2" xfId="20995"/>
    <cellStyle name="20% - Accent5 96" xfId="9912"/>
    <cellStyle name="20% - Accent5 96 2" xfId="21008"/>
    <cellStyle name="20% - Accent5 97" xfId="9938"/>
    <cellStyle name="20% - Accent5 97 2" xfId="21034"/>
    <cellStyle name="20% - Accent5 98" xfId="9951"/>
    <cellStyle name="20% - Accent5 98 2" xfId="21047"/>
    <cellStyle name="20% - Accent5 99" xfId="9964"/>
    <cellStyle name="20% - Accent5 99 2" xfId="21060"/>
    <cellStyle name="20% - Accent6" xfId="92" builtinId="50" customBuiltin="1"/>
    <cellStyle name="20% - Accent6 10" xfId="227"/>
    <cellStyle name="20% - Accent6 10 2" xfId="1379"/>
    <cellStyle name="20% - Accent6 10 2 2" xfId="3197"/>
    <cellStyle name="20% - Accent6 10 2 2 2" xfId="7780"/>
    <cellStyle name="20% - Accent6 10 2 2 2 2" xfId="18877"/>
    <cellStyle name="20% - Accent6 10 2 2 3" xfId="14294"/>
    <cellStyle name="20% - Accent6 10 2 3" xfId="5971"/>
    <cellStyle name="20% - Accent6 10 2 3 2" xfId="17068"/>
    <cellStyle name="20% - Accent6 10 2 4" xfId="12484"/>
    <cellStyle name="20% - Accent6 10 3" xfId="4121"/>
    <cellStyle name="20% - Accent6 10 3 2" xfId="8704"/>
    <cellStyle name="20% - Accent6 10 3 2 2" xfId="19801"/>
    <cellStyle name="20% - Accent6 10 3 3" xfId="15218"/>
    <cellStyle name="20% - Accent6 10 4" xfId="2312"/>
    <cellStyle name="20% - Accent6 10 4 2" xfId="6895"/>
    <cellStyle name="20% - Accent6 10 4 2 2" xfId="17992"/>
    <cellStyle name="20% - Accent6 10 4 3" xfId="13409"/>
    <cellStyle name="20% - Accent6 10 5" xfId="5046"/>
    <cellStyle name="20% - Accent6 10 5 2" xfId="16143"/>
    <cellStyle name="20% - Accent6 10 6" xfId="455"/>
    <cellStyle name="20% - Accent6 10 6 2" xfId="11571"/>
    <cellStyle name="20% - Accent6 10 7" xfId="11348"/>
    <cellStyle name="20% - Accent6 100" xfId="9979"/>
    <cellStyle name="20% - Accent6 100 2" xfId="21075"/>
    <cellStyle name="20% - Accent6 101" xfId="9992"/>
    <cellStyle name="20% - Accent6 101 2" xfId="21088"/>
    <cellStyle name="20% - Accent6 102" xfId="10005"/>
    <cellStyle name="20% - Accent6 102 2" xfId="21101"/>
    <cellStyle name="20% - Accent6 103" xfId="10018"/>
    <cellStyle name="20% - Accent6 103 2" xfId="21114"/>
    <cellStyle name="20% - Accent6 104" xfId="10031"/>
    <cellStyle name="20% - Accent6 104 2" xfId="21127"/>
    <cellStyle name="20% - Accent6 105" xfId="10044"/>
    <cellStyle name="20% - Accent6 105 2" xfId="21140"/>
    <cellStyle name="20% - Accent6 106" xfId="10057"/>
    <cellStyle name="20% - Accent6 106 2" xfId="21153"/>
    <cellStyle name="20% - Accent6 107" xfId="10070"/>
    <cellStyle name="20% - Accent6 107 2" xfId="21166"/>
    <cellStyle name="20% - Accent6 108" xfId="10083"/>
    <cellStyle name="20% - Accent6 108 2" xfId="21179"/>
    <cellStyle name="20% - Accent6 109" xfId="10096"/>
    <cellStyle name="20% - Accent6 109 2" xfId="21192"/>
    <cellStyle name="20% - Accent6 11" xfId="240"/>
    <cellStyle name="20% - Accent6 11 2" xfId="1392"/>
    <cellStyle name="20% - Accent6 11 2 2" xfId="3210"/>
    <cellStyle name="20% - Accent6 11 2 2 2" xfId="7793"/>
    <cellStyle name="20% - Accent6 11 2 2 2 2" xfId="18890"/>
    <cellStyle name="20% - Accent6 11 2 2 3" xfId="14307"/>
    <cellStyle name="20% - Accent6 11 2 3" xfId="5984"/>
    <cellStyle name="20% - Accent6 11 2 3 2" xfId="17081"/>
    <cellStyle name="20% - Accent6 11 2 4" xfId="12497"/>
    <cellStyle name="20% - Accent6 11 3" xfId="4134"/>
    <cellStyle name="20% - Accent6 11 3 2" xfId="8717"/>
    <cellStyle name="20% - Accent6 11 3 2 2" xfId="19814"/>
    <cellStyle name="20% - Accent6 11 3 3" xfId="15231"/>
    <cellStyle name="20% - Accent6 11 4" xfId="2325"/>
    <cellStyle name="20% - Accent6 11 4 2" xfId="6908"/>
    <cellStyle name="20% - Accent6 11 4 2 2" xfId="18005"/>
    <cellStyle name="20% - Accent6 11 4 3" xfId="13422"/>
    <cellStyle name="20% - Accent6 11 5" xfId="5059"/>
    <cellStyle name="20% - Accent6 11 5 2" xfId="16156"/>
    <cellStyle name="20% - Accent6 11 6" xfId="468"/>
    <cellStyle name="20% - Accent6 11 6 2" xfId="11584"/>
    <cellStyle name="20% - Accent6 11 7" xfId="11361"/>
    <cellStyle name="20% - Accent6 110" xfId="10109"/>
    <cellStyle name="20% - Accent6 110 2" xfId="21205"/>
    <cellStyle name="20% - Accent6 111" xfId="10122"/>
    <cellStyle name="20% - Accent6 111 2" xfId="21218"/>
    <cellStyle name="20% - Accent6 112" xfId="10135"/>
    <cellStyle name="20% - Accent6 112 2" xfId="21231"/>
    <cellStyle name="20% - Accent6 113" xfId="10148"/>
    <cellStyle name="20% - Accent6 113 2" xfId="21244"/>
    <cellStyle name="20% - Accent6 114" xfId="10161"/>
    <cellStyle name="20% - Accent6 114 2" xfId="21257"/>
    <cellStyle name="20% - Accent6 115" xfId="10174"/>
    <cellStyle name="20% - Accent6 115 2" xfId="21270"/>
    <cellStyle name="20% - Accent6 116" xfId="10187"/>
    <cellStyle name="20% - Accent6 116 2" xfId="21283"/>
    <cellStyle name="20% - Accent6 117" xfId="10200"/>
    <cellStyle name="20% - Accent6 117 2" xfId="21296"/>
    <cellStyle name="20% - Accent6 118" xfId="10213"/>
    <cellStyle name="20% - Accent6 118 2" xfId="21309"/>
    <cellStyle name="20% - Accent6 119" xfId="10226"/>
    <cellStyle name="20% - Accent6 119 2" xfId="21322"/>
    <cellStyle name="20% - Accent6 12" xfId="253"/>
    <cellStyle name="20% - Accent6 12 2" xfId="1405"/>
    <cellStyle name="20% - Accent6 12 2 2" xfId="3223"/>
    <cellStyle name="20% - Accent6 12 2 2 2" xfId="7806"/>
    <cellStyle name="20% - Accent6 12 2 2 2 2" xfId="18903"/>
    <cellStyle name="20% - Accent6 12 2 2 3" xfId="14320"/>
    <cellStyle name="20% - Accent6 12 2 3" xfId="5997"/>
    <cellStyle name="20% - Accent6 12 2 3 2" xfId="17094"/>
    <cellStyle name="20% - Accent6 12 2 4" xfId="12510"/>
    <cellStyle name="20% - Accent6 12 3" xfId="4147"/>
    <cellStyle name="20% - Accent6 12 3 2" xfId="8730"/>
    <cellStyle name="20% - Accent6 12 3 2 2" xfId="19827"/>
    <cellStyle name="20% - Accent6 12 3 3" xfId="15244"/>
    <cellStyle name="20% - Accent6 12 4" xfId="2338"/>
    <cellStyle name="20% - Accent6 12 4 2" xfId="6921"/>
    <cellStyle name="20% - Accent6 12 4 2 2" xfId="18018"/>
    <cellStyle name="20% - Accent6 12 4 3" xfId="13435"/>
    <cellStyle name="20% - Accent6 12 5" xfId="5072"/>
    <cellStyle name="20% - Accent6 12 5 2" xfId="16169"/>
    <cellStyle name="20% - Accent6 12 6" xfId="481"/>
    <cellStyle name="20% - Accent6 12 6 2" xfId="11597"/>
    <cellStyle name="20% - Accent6 12 7" xfId="11374"/>
    <cellStyle name="20% - Accent6 120" xfId="10239"/>
    <cellStyle name="20% - Accent6 120 2" xfId="21335"/>
    <cellStyle name="20% - Accent6 121" xfId="10252"/>
    <cellStyle name="20% - Accent6 121 2" xfId="21348"/>
    <cellStyle name="20% - Accent6 122" xfId="10278"/>
    <cellStyle name="20% - Accent6 122 2" xfId="21374"/>
    <cellStyle name="20% - Accent6 123" xfId="10304"/>
    <cellStyle name="20% - Accent6 123 2" xfId="21400"/>
    <cellStyle name="20% - Accent6 124" xfId="10317"/>
    <cellStyle name="20% - Accent6 124 2" xfId="21413"/>
    <cellStyle name="20% - Accent6 125" xfId="10330"/>
    <cellStyle name="20% - Accent6 125 2" xfId="21426"/>
    <cellStyle name="20% - Accent6 126" xfId="10356"/>
    <cellStyle name="20% - Accent6 126 2" xfId="21452"/>
    <cellStyle name="20% - Accent6 127" xfId="10382"/>
    <cellStyle name="20% - Accent6 127 2" xfId="21478"/>
    <cellStyle name="20% - Accent6 128" xfId="10408"/>
    <cellStyle name="20% - Accent6 128 2" xfId="21504"/>
    <cellStyle name="20% - Accent6 129" xfId="10434"/>
    <cellStyle name="20% - Accent6 129 2" xfId="21530"/>
    <cellStyle name="20% - Accent6 13" xfId="266"/>
    <cellStyle name="20% - Accent6 13 2" xfId="1418"/>
    <cellStyle name="20% - Accent6 13 2 2" xfId="3236"/>
    <cellStyle name="20% - Accent6 13 2 2 2" xfId="7819"/>
    <cellStyle name="20% - Accent6 13 2 2 2 2" xfId="18916"/>
    <cellStyle name="20% - Accent6 13 2 2 3" xfId="14333"/>
    <cellStyle name="20% - Accent6 13 2 3" xfId="6010"/>
    <cellStyle name="20% - Accent6 13 2 3 2" xfId="17107"/>
    <cellStyle name="20% - Accent6 13 2 4" xfId="12523"/>
    <cellStyle name="20% - Accent6 13 3" xfId="4160"/>
    <cellStyle name="20% - Accent6 13 3 2" xfId="8743"/>
    <cellStyle name="20% - Accent6 13 3 2 2" xfId="19840"/>
    <cellStyle name="20% - Accent6 13 3 3" xfId="15257"/>
    <cellStyle name="20% - Accent6 13 4" xfId="2351"/>
    <cellStyle name="20% - Accent6 13 4 2" xfId="6934"/>
    <cellStyle name="20% - Accent6 13 4 2 2" xfId="18031"/>
    <cellStyle name="20% - Accent6 13 4 3" xfId="13448"/>
    <cellStyle name="20% - Accent6 13 5" xfId="5085"/>
    <cellStyle name="20% - Accent6 13 5 2" xfId="16182"/>
    <cellStyle name="20% - Accent6 13 6" xfId="494"/>
    <cellStyle name="20% - Accent6 13 6 2" xfId="11610"/>
    <cellStyle name="20% - Accent6 13 7" xfId="11387"/>
    <cellStyle name="20% - Accent6 130" xfId="10460"/>
    <cellStyle name="20% - Accent6 130 2" xfId="21556"/>
    <cellStyle name="20% - Accent6 131" xfId="10486"/>
    <cellStyle name="20% - Accent6 131 2" xfId="21582"/>
    <cellStyle name="20% - Accent6 132" xfId="10512"/>
    <cellStyle name="20% - Accent6 132 2" xfId="21608"/>
    <cellStyle name="20% - Accent6 133" xfId="10538"/>
    <cellStyle name="20% - Accent6 133 2" xfId="21634"/>
    <cellStyle name="20% - Accent6 134" xfId="10551"/>
    <cellStyle name="20% - Accent6 134 2" xfId="21647"/>
    <cellStyle name="20% - Accent6 135" xfId="10564"/>
    <cellStyle name="20% - Accent6 135 2" xfId="21660"/>
    <cellStyle name="20% - Accent6 136" xfId="10577"/>
    <cellStyle name="20% - Accent6 136 2" xfId="21673"/>
    <cellStyle name="20% - Accent6 137" xfId="10590"/>
    <cellStyle name="20% - Accent6 137 2" xfId="21686"/>
    <cellStyle name="20% - Accent6 138" xfId="10616"/>
    <cellStyle name="20% - Accent6 138 2" xfId="21712"/>
    <cellStyle name="20% - Accent6 139" xfId="10629"/>
    <cellStyle name="20% - Accent6 139 2" xfId="21725"/>
    <cellStyle name="20% - Accent6 14" xfId="305"/>
    <cellStyle name="20% - Accent6 14 2" xfId="1431"/>
    <cellStyle name="20% - Accent6 14 2 2" xfId="3249"/>
    <cellStyle name="20% - Accent6 14 2 2 2" xfId="7832"/>
    <cellStyle name="20% - Accent6 14 2 2 2 2" xfId="18929"/>
    <cellStyle name="20% - Accent6 14 2 2 3" xfId="14346"/>
    <cellStyle name="20% - Accent6 14 2 3" xfId="6023"/>
    <cellStyle name="20% - Accent6 14 2 3 2" xfId="17120"/>
    <cellStyle name="20% - Accent6 14 2 4" xfId="12536"/>
    <cellStyle name="20% - Accent6 14 3" xfId="4173"/>
    <cellStyle name="20% - Accent6 14 3 2" xfId="8756"/>
    <cellStyle name="20% - Accent6 14 3 2 2" xfId="19853"/>
    <cellStyle name="20% - Accent6 14 3 3" xfId="15270"/>
    <cellStyle name="20% - Accent6 14 4" xfId="2364"/>
    <cellStyle name="20% - Accent6 14 4 2" xfId="6947"/>
    <cellStyle name="20% - Accent6 14 4 2 2" xfId="18044"/>
    <cellStyle name="20% - Accent6 14 4 3" xfId="13461"/>
    <cellStyle name="20% - Accent6 14 5" xfId="5098"/>
    <cellStyle name="20% - Accent6 14 5 2" xfId="16195"/>
    <cellStyle name="20% - Accent6 14 6" xfId="507"/>
    <cellStyle name="20% - Accent6 14 6 2" xfId="11623"/>
    <cellStyle name="20% - Accent6 14 7" xfId="11426"/>
    <cellStyle name="20% - Accent6 140" xfId="10642"/>
    <cellStyle name="20% - Accent6 140 2" xfId="21738"/>
    <cellStyle name="20% - Accent6 141" xfId="10655"/>
    <cellStyle name="20% - Accent6 141 2" xfId="21751"/>
    <cellStyle name="20% - Accent6 142" xfId="10668"/>
    <cellStyle name="20% - Accent6 142 2" xfId="21764"/>
    <cellStyle name="20% - Accent6 143" xfId="10681"/>
    <cellStyle name="20% - Accent6 143 2" xfId="21777"/>
    <cellStyle name="20% - Accent6 144" xfId="10694"/>
    <cellStyle name="20% - Accent6 144 2" xfId="21790"/>
    <cellStyle name="20% - Accent6 145" xfId="10707"/>
    <cellStyle name="20% - Accent6 145 2" xfId="21803"/>
    <cellStyle name="20% - Accent6 146" xfId="10720"/>
    <cellStyle name="20% - Accent6 146 2" xfId="21816"/>
    <cellStyle name="20% - Accent6 147" xfId="10733"/>
    <cellStyle name="20% - Accent6 147 2" xfId="21829"/>
    <cellStyle name="20% - Accent6 148" xfId="10746"/>
    <cellStyle name="20% - Accent6 148 2" xfId="21842"/>
    <cellStyle name="20% - Accent6 149" xfId="10759"/>
    <cellStyle name="20% - Accent6 149 2" xfId="21855"/>
    <cellStyle name="20% - Accent6 15" xfId="334"/>
    <cellStyle name="20% - Accent6 15 2" xfId="1444"/>
    <cellStyle name="20% - Accent6 15 2 2" xfId="3262"/>
    <cellStyle name="20% - Accent6 15 2 2 2" xfId="7845"/>
    <cellStyle name="20% - Accent6 15 2 2 2 2" xfId="18942"/>
    <cellStyle name="20% - Accent6 15 2 2 3" xfId="14359"/>
    <cellStyle name="20% - Accent6 15 2 3" xfId="6036"/>
    <cellStyle name="20% - Accent6 15 2 3 2" xfId="17133"/>
    <cellStyle name="20% - Accent6 15 2 4" xfId="12549"/>
    <cellStyle name="20% - Accent6 15 3" xfId="4186"/>
    <cellStyle name="20% - Accent6 15 3 2" xfId="8769"/>
    <cellStyle name="20% - Accent6 15 3 2 2" xfId="19866"/>
    <cellStyle name="20% - Accent6 15 3 3" xfId="15283"/>
    <cellStyle name="20% - Accent6 15 4" xfId="2377"/>
    <cellStyle name="20% - Accent6 15 4 2" xfId="6960"/>
    <cellStyle name="20% - Accent6 15 4 2 2" xfId="18057"/>
    <cellStyle name="20% - Accent6 15 4 3" xfId="13474"/>
    <cellStyle name="20% - Accent6 15 5" xfId="5111"/>
    <cellStyle name="20% - Accent6 15 5 2" xfId="16208"/>
    <cellStyle name="20% - Accent6 15 6" xfId="11454"/>
    <cellStyle name="20% - Accent6 150" xfId="10772"/>
    <cellStyle name="20% - Accent6 150 2" xfId="21868"/>
    <cellStyle name="20% - Accent6 151" xfId="10798"/>
    <cellStyle name="20% - Accent6 151 2" xfId="21894"/>
    <cellStyle name="20% - Accent6 152" xfId="10811"/>
    <cellStyle name="20% - Accent6 152 2" xfId="21907"/>
    <cellStyle name="20% - Accent6 153" xfId="10824"/>
    <cellStyle name="20% - Accent6 153 2" xfId="21920"/>
    <cellStyle name="20% - Accent6 154" xfId="10837"/>
    <cellStyle name="20% - Accent6 154 2" xfId="21933"/>
    <cellStyle name="20% - Accent6 155" xfId="10850"/>
    <cellStyle name="20% - Accent6 156" xfId="10863"/>
    <cellStyle name="20% - Accent6 157" xfId="10876"/>
    <cellStyle name="20% - Accent6 158" xfId="10889"/>
    <cellStyle name="20% - Accent6 159" xfId="10902"/>
    <cellStyle name="20% - Accent6 16" xfId="520"/>
    <cellStyle name="20% - Accent6 16 2" xfId="1457"/>
    <cellStyle name="20% - Accent6 16 2 2" xfId="3275"/>
    <cellStyle name="20% - Accent6 16 2 2 2" xfId="7858"/>
    <cellStyle name="20% - Accent6 16 2 2 2 2" xfId="18955"/>
    <cellStyle name="20% - Accent6 16 2 2 3" xfId="14372"/>
    <cellStyle name="20% - Accent6 16 2 3" xfId="6049"/>
    <cellStyle name="20% - Accent6 16 2 3 2" xfId="17146"/>
    <cellStyle name="20% - Accent6 16 2 4" xfId="12562"/>
    <cellStyle name="20% - Accent6 16 3" xfId="4199"/>
    <cellStyle name="20% - Accent6 16 3 2" xfId="8782"/>
    <cellStyle name="20% - Accent6 16 3 2 2" xfId="19879"/>
    <cellStyle name="20% - Accent6 16 3 3" xfId="15296"/>
    <cellStyle name="20% - Accent6 16 4" xfId="2390"/>
    <cellStyle name="20% - Accent6 16 4 2" xfId="6973"/>
    <cellStyle name="20% - Accent6 16 4 2 2" xfId="18070"/>
    <cellStyle name="20% - Accent6 16 4 3" xfId="13487"/>
    <cellStyle name="20% - Accent6 16 5" xfId="5124"/>
    <cellStyle name="20% - Accent6 16 5 2" xfId="16221"/>
    <cellStyle name="20% - Accent6 16 6" xfId="11636"/>
    <cellStyle name="20% - Accent6 160" xfId="10915"/>
    <cellStyle name="20% - Accent6 161" xfId="10928"/>
    <cellStyle name="20% - Accent6 162" xfId="10941"/>
    <cellStyle name="20% - Accent6 163" xfId="10954"/>
    <cellStyle name="20% - Accent6 164" xfId="10967"/>
    <cellStyle name="20% - Accent6 165" xfId="10980"/>
    <cellStyle name="20% - Accent6 166" xfId="10993"/>
    <cellStyle name="20% - Accent6 167" xfId="11006"/>
    <cellStyle name="20% - Accent6 168" xfId="11019"/>
    <cellStyle name="20% - Accent6 169" xfId="11032"/>
    <cellStyle name="20% - Accent6 17" xfId="533"/>
    <cellStyle name="20% - Accent6 17 2" xfId="1470"/>
    <cellStyle name="20% - Accent6 17 2 2" xfId="3288"/>
    <cellStyle name="20% - Accent6 17 2 2 2" xfId="7871"/>
    <cellStyle name="20% - Accent6 17 2 2 2 2" xfId="18968"/>
    <cellStyle name="20% - Accent6 17 2 2 3" xfId="14385"/>
    <cellStyle name="20% - Accent6 17 2 3" xfId="6062"/>
    <cellStyle name="20% - Accent6 17 2 3 2" xfId="17159"/>
    <cellStyle name="20% - Accent6 17 2 4" xfId="12575"/>
    <cellStyle name="20% - Accent6 17 3" xfId="4212"/>
    <cellStyle name="20% - Accent6 17 3 2" xfId="8795"/>
    <cellStyle name="20% - Accent6 17 3 2 2" xfId="19892"/>
    <cellStyle name="20% - Accent6 17 3 3" xfId="15309"/>
    <cellStyle name="20% - Accent6 17 4" xfId="2403"/>
    <cellStyle name="20% - Accent6 17 4 2" xfId="6986"/>
    <cellStyle name="20% - Accent6 17 4 2 2" xfId="18083"/>
    <cellStyle name="20% - Accent6 17 4 3" xfId="13500"/>
    <cellStyle name="20% - Accent6 17 5" xfId="5137"/>
    <cellStyle name="20% - Accent6 17 5 2" xfId="16234"/>
    <cellStyle name="20% - Accent6 17 6" xfId="11649"/>
    <cellStyle name="20% - Accent6 170" xfId="11045"/>
    <cellStyle name="20% - Accent6 171" xfId="11058"/>
    <cellStyle name="20% - Accent6 172" xfId="11071"/>
    <cellStyle name="20% - Accent6 173" xfId="11084"/>
    <cellStyle name="20% - Accent6 174" xfId="11097"/>
    <cellStyle name="20% - Accent6 175" xfId="11110"/>
    <cellStyle name="20% - Accent6 176" xfId="11123"/>
    <cellStyle name="20% - Accent6 177" xfId="11136"/>
    <cellStyle name="20% - Accent6 178" xfId="11149"/>
    <cellStyle name="20% - Accent6 179" xfId="11162"/>
    <cellStyle name="20% - Accent6 18" xfId="546"/>
    <cellStyle name="20% - Accent6 18 2" xfId="1483"/>
    <cellStyle name="20% - Accent6 18 2 2" xfId="3301"/>
    <cellStyle name="20% - Accent6 18 2 2 2" xfId="7884"/>
    <cellStyle name="20% - Accent6 18 2 2 2 2" xfId="18981"/>
    <cellStyle name="20% - Accent6 18 2 2 3" xfId="14398"/>
    <cellStyle name="20% - Accent6 18 2 3" xfId="6075"/>
    <cellStyle name="20% - Accent6 18 2 3 2" xfId="17172"/>
    <cellStyle name="20% - Accent6 18 2 4" xfId="12588"/>
    <cellStyle name="20% - Accent6 18 3" xfId="4225"/>
    <cellStyle name="20% - Accent6 18 3 2" xfId="8808"/>
    <cellStyle name="20% - Accent6 18 3 2 2" xfId="19905"/>
    <cellStyle name="20% - Accent6 18 3 3" xfId="15322"/>
    <cellStyle name="20% - Accent6 18 4" xfId="2416"/>
    <cellStyle name="20% - Accent6 18 4 2" xfId="6999"/>
    <cellStyle name="20% - Accent6 18 4 2 2" xfId="18096"/>
    <cellStyle name="20% - Accent6 18 4 3" xfId="13513"/>
    <cellStyle name="20% - Accent6 18 5" xfId="5150"/>
    <cellStyle name="20% - Accent6 18 5 2" xfId="16247"/>
    <cellStyle name="20% - Accent6 18 6" xfId="11662"/>
    <cellStyle name="20% - Accent6 180" xfId="11175"/>
    <cellStyle name="20% - Accent6 181" xfId="11216"/>
    <cellStyle name="20% - Accent6 182" xfId="21946"/>
    <cellStyle name="20% - Accent6 183" xfId="21959"/>
    <cellStyle name="20% - Accent6 184" xfId="21973"/>
    <cellStyle name="20% - Accent6 185" xfId="21986"/>
    <cellStyle name="20% - Accent6 186" xfId="21999"/>
    <cellStyle name="20% - Accent6 187" xfId="22012"/>
    <cellStyle name="20% - Accent6 188" xfId="22025"/>
    <cellStyle name="20% - Accent6 189" xfId="22038"/>
    <cellStyle name="20% - Accent6 19" xfId="559"/>
    <cellStyle name="20% - Accent6 19 2" xfId="1496"/>
    <cellStyle name="20% - Accent6 19 2 2" xfId="3314"/>
    <cellStyle name="20% - Accent6 19 2 2 2" xfId="7897"/>
    <cellStyle name="20% - Accent6 19 2 2 2 2" xfId="18994"/>
    <cellStyle name="20% - Accent6 19 2 2 3" xfId="14411"/>
    <cellStyle name="20% - Accent6 19 2 3" xfId="6088"/>
    <cellStyle name="20% - Accent6 19 2 3 2" xfId="17185"/>
    <cellStyle name="20% - Accent6 19 2 4" xfId="12601"/>
    <cellStyle name="20% - Accent6 19 3" xfId="4238"/>
    <cellStyle name="20% - Accent6 19 3 2" xfId="8821"/>
    <cellStyle name="20% - Accent6 19 3 2 2" xfId="19918"/>
    <cellStyle name="20% - Accent6 19 3 3" xfId="15335"/>
    <cellStyle name="20% - Accent6 19 4" xfId="2429"/>
    <cellStyle name="20% - Accent6 19 4 2" xfId="7012"/>
    <cellStyle name="20% - Accent6 19 4 2 2" xfId="18109"/>
    <cellStyle name="20% - Accent6 19 4 3" xfId="13526"/>
    <cellStyle name="20% - Accent6 19 5" xfId="5163"/>
    <cellStyle name="20% - Accent6 19 5 2" xfId="16260"/>
    <cellStyle name="20% - Accent6 19 6" xfId="11675"/>
    <cellStyle name="20% - Accent6 190" xfId="22051"/>
    <cellStyle name="20% - Accent6 191" xfId="22064"/>
    <cellStyle name="20% - Accent6 192" xfId="22077"/>
    <cellStyle name="20% - Accent6 193" xfId="22090"/>
    <cellStyle name="20% - Accent6 194" xfId="22103"/>
    <cellStyle name="20% - Accent6 195" xfId="22116"/>
    <cellStyle name="20% - Accent6 196" xfId="22129"/>
    <cellStyle name="20% - Accent6 197" xfId="22142"/>
    <cellStyle name="20% - Accent6 198" xfId="22155"/>
    <cellStyle name="20% - Accent6 199" xfId="22168"/>
    <cellStyle name="20% - Accent6 2" xfId="11"/>
    <cellStyle name="20% - Accent6 2 10" xfId="9602"/>
    <cellStyle name="20% - Accent6 2 10 2" xfId="20698"/>
    <cellStyle name="20% - Accent6 2 11" xfId="9628"/>
    <cellStyle name="20% - Accent6 2 11 2" xfId="20724"/>
    <cellStyle name="20% - Accent6 2 12" xfId="9654"/>
    <cellStyle name="20% - Accent6 2 12 2" xfId="20750"/>
    <cellStyle name="20% - Accent6 2 13" xfId="9680"/>
    <cellStyle name="20% - Accent6 2 13 2" xfId="20776"/>
    <cellStyle name="20% - Accent6 2 14" xfId="9706"/>
    <cellStyle name="20% - Accent6 2 14 2" xfId="20802"/>
    <cellStyle name="20% - Accent6 2 15" xfId="9732"/>
    <cellStyle name="20% - Accent6 2 15 2" xfId="20828"/>
    <cellStyle name="20% - Accent6 2 16" xfId="9758"/>
    <cellStyle name="20% - Accent6 2 16 2" xfId="20854"/>
    <cellStyle name="20% - Accent6 2 17" xfId="9784"/>
    <cellStyle name="20% - Accent6 2 17 2" xfId="20880"/>
    <cellStyle name="20% - Accent6 2 18" xfId="9810"/>
    <cellStyle name="20% - Accent6 2 18 2" xfId="20906"/>
    <cellStyle name="20% - Accent6 2 19" xfId="9836"/>
    <cellStyle name="20% - Accent6 2 19 2" xfId="20932"/>
    <cellStyle name="20% - Accent6 2 2" xfId="102"/>
    <cellStyle name="20% - Accent6 2 2 2" xfId="3093"/>
    <cellStyle name="20% - Accent6 2 2 2 2" xfId="7676"/>
    <cellStyle name="20% - Accent6 2 2 2 2 2" xfId="18773"/>
    <cellStyle name="20% - Accent6 2 2 2 3" xfId="14190"/>
    <cellStyle name="20% - Accent6 2 2 3" xfId="5867"/>
    <cellStyle name="20% - Accent6 2 2 3 2" xfId="16964"/>
    <cellStyle name="20% - Accent6 2 2 4" xfId="1273"/>
    <cellStyle name="20% - Accent6 2 2 4 2" xfId="12380"/>
    <cellStyle name="20% - Accent6 2 2 5" xfId="11224"/>
    <cellStyle name="20% - Accent6 2 20" xfId="9862"/>
    <cellStyle name="20% - Accent6 2 20 2" xfId="20958"/>
    <cellStyle name="20% - Accent6 2 21" xfId="9888"/>
    <cellStyle name="20% - Accent6 2 21 2" xfId="20984"/>
    <cellStyle name="20% - Accent6 2 22" xfId="9927"/>
    <cellStyle name="20% - Accent6 2 22 2" xfId="21023"/>
    <cellStyle name="20% - Accent6 2 23" xfId="10265"/>
    <cellStyle name="20% - Accent6 2 23 2" xfId="21361"/>
    <cellStyle name="20% - Accent6 2 24" xfId="10291"/>
    <cellStyle name="20% - Accent6 2 24 2" xfId="21387"/>
    <cellStyle name="20% - Accent6 2 25" xfId="10343"/>
    <cellStyle name="20% - Accent6 2 25 2" xfId="21439"/>
    <cellStyle name="20% - Accent6 2 26" xfId="10369"/>
    <cellStyle name="20% - Accent6 2 26 2" xfId="21465"/>
    <cellStyle name="20% - Accent6 2 27" xfId="10395"/>
    <cellStyle name="20% - Accent6 2 27 2" xfId="21491"/>
    <cellStyle name="20% - Accent6 2 28" xfId="10421"/>
    <cellStyle name="20% - Accent6 2 28 2" xfId="21517"/>
    <cellStyle name="20% - Accent6 2 29" xfId="10447"/>
    <cellStyle name="20% - Accent6 2 29 2" xfId="21543"/>
    <cellStyle name="20% - Accent6 2 3" xfId="148"/>
    <cellStyle name="20% - Accent6 2 3 2" xfId="8600"/>
    <cellStyle name="20% - Accent6 2 3 2 2" xfId="19697"/>
    <cellStyle name="20% - Accent6 2 3 3" xfId="4017"/>
    <cellStyle name="20% - Accent6 2 3 3 2" xfId="15114"/>
    <cellStyle name="20% - Accent6 2 3 4" xfId="11270"/>
    <cellStyle name="20% - Accent6 2 30" xfId="10473"/>
    <cellStyle name="20% - Accent6 2 30 2" xfId="21569"/>
    <cellStyle name="20% - Accent6 2 31" xfId="10499"/>
    <cellStyle name="20% - Accent6 2 31 2" xfId="21595"/>
    <cellStyle name="20% - Accent6 2 32" xfId="10525"/>
    <cellStyle name="20% - Accent6 2 32 2" xfId="21621"/>
    <cellStyle name="20% - Accent6 2 33" xfId="10603"/>
    <cellStyle name="20% - Accent6 2 33 2" xfId="21699"/>
    <cellStyle name="20% - Accent6 2 34" xfId="10785"/>
    <cellStyle name="20% - Accent6 2 34 2" xfId="21881"/>
    <cellStyle name="20% - Accent6 2 35" xfId="11189"/>
    <cellStyle name="20% - Accent6 2 4" xfId="175"/>
    <cellStyle name="20% - Accent6 2 4 2" xfId="6791"/>
    <cellStyle name="20% - Accent6 2 4 2 2" xfId="17888"/>
    <cellStyle name="20% - Accent6 2 4 3" xfId="2208"/>
    <cellStyle name="20% - Accent6 2 4 3 2" xfId="13305"/>
    <cellStyle name="20% - Accent6 2 4 4" xfId="11296"/>
    <cellStyle name="20% - Accent6 2 5" xfId="279"/>
    <cellStyle name="20% - Accent6 2 5 2" xfId="9484"/>
    <cellStyle name="20% - Accent6 2 5 2 2" xfId="20581"/>
    <cellStyle name="20% - Accent6 2 5 3" xfId="4901"/>
    <cellStyle name="20% - Accent6 2 5 3 2" xfId="15998"/>
    <cellStyle name="20% - Accent6 2 5 4" xfId="11400"/>
    <cellStyle name="20% - Accent6 2 6" xfId="318"/>
    <cellStyle name="20% - Accent6 2 6 2" xfId="4942"/>
    <cellStyle name="20% - Accent6 2 6 2 2" xfId="16039"/>
    <cellStyle name="20% - Accent6 2 6 3" xfId="11439"/>
    <cellStyle name="20% - Accent6 2 7" xfId="347"/>
    <cellStyle name="20% - Accent6 2 7 2" xfId="11467"/>
    <cellStyle name="20% - Accent6 2 8" xfId="9550"/>
    <cellStyle name="20% - Accent6 2 8 2" xfId="20646"/>
    <cellStyle name="20% - Accent6 2 9" xfId="9576"/>
    <cellStyle name="20% - Accent6 2 9 2" xfId="20672"/>
    <cellStyle name="20% - Accent6 20" xfId="573"/>
    <cellStyle name="20% - Accent6 20 2" xfId="1510"/>
    <cellStyle name="20% - Accent6 20 2 2" xfId="3327"/>
    <cellStyle name="20% - Accent6 20 2 2 2" xfId="7910"/>
    <cellStyle name="20% - Accent6 20 2 2 2 2" xfId="19007"/>
    <cellStyle name="20% - Accent6 20 2 2 3" xfId="14424"/>
    <cellStyle name="20% - Accent6 20 2 3" xfId="6101"/>
    <cellStyle name="20% - Accent6 20 2 3 2" xfId="17198"/>
    <cellStyle name="20% - Accent6 20 2 4" xfId="12614"/>
    <cellStyle name="20% - Accent6 20 3" xfId="4251"/>
    <cellStyle name="20% - Accent6 20 3 2" xfId="8834"/>
    <cellStyle name="20% - Accent6 20 3 2 2" xfId="19931"/>
    <cellStyle name="20% - Accent6 20 3 3" xfId="15348"/>
    <cellStyle name="20% - Accent6 20 4" xfId="2442"/>
    <cellStyle name="20% - Accent6 20 4 2" xfId="7025"/>
    <cellStyle name="20% - Accent6 20 4 2 2" xfId="18122"/>
    <cellStyle name="20% - Accent6 20 4 3" xfId="13539"/>
    <cellStyle name="20% - Accent6 20 5" xfId="5176"/>
    <cellStyle name="20% - Accent6 20 5 2" xfId="16273"/>
    <cellStyle name="20% - Accent6 20 6" xfId="11688"/>
    <cellStyle name="20% - Accent6 200" xfId="22181"/>
    <cellStyle name="20% - Accent6 201" xfId="22194"/>
    <cellStyle name="20% - Accent6 202" xfId="22207"/>
    <cellStyle name="20% - Accent6 203" xfId="22220"/>
    <cellStyle name="20% - Accent6 204" xfId="22233"/>
    <cellStyle name="20% - Accent6 205" xfId="22246"/>
    <cellStyle name="20% - Accent6 206" xfId="22259"/>
    <cellStyle name="20% - Accent6 207" xfId="22272"/>
    <cellStyle name="20% - Accent6 208" xfId="22285"/>
    <cellStyle name="20% - Accent6 209" xfId="22298"/>
    <cellStyle name="20% - Accent6 21" xfId="586"/>
    <cellStyle name="20% - Accent6 21 2" xfId="1523"/>
    <cellStyle name="20% - Accent6 21 2 2" xfId="3340"/>
    <cellStyle name="20% - Accent6 21 2 2 2" xfId="7923"/>
    <cellStyle name="20% - Accent6 21 2 2 2 2" xfId="19020"/>
    <cellStyle name="20% - Accent6 21 2 2 3" xfId="14437"/>
    <cellStyle name="20% - Accent6 21 2 3" xfId="6114"/>
    <cellStyle name="20% - Accent6 21 2 3 2" xfId="17211"/>
    <cellStyle name="20% - Accent6 21 2 4" xfId="12627"/>
    <cellStyle name="20% - Accent6 21 3" xfId="4264"/>
    <cellStyle name="20% - Accent6 21 3 2" xfId="8847"/>
    <cellStyle name="20% - Accent6 21 3 2 2" xfId="19944"/>
    <cellStyle name="20% - Accent6 21 3 3" xfId="15361"/>
    <cellStyle name="20% - Accent6 21 4" xfId="2455"/>
    <cellStyle name="20% - Accent6 21 4 2" xfId="7038"/>
    <cellStyle name="20% - Accent6 21 4 2 2" xfId="18135"/>
    <cellStyle name="20% - Accent6 21 4 3" xfId="13552"/>
    <cellStyle name="20% - Accent6 21 5" xfId="5189"/>
    <cellStyle name="20% - Accent6 21 5 2" xfId="16286"/>
    <cellStyle name="20% - Accent6 21 6" xfId="11701"/>
    <cellStyle name="20% - Accent6 210" xfId="22311"/>
    <cellStyle name="20% - Accent6 211" xfId="22324"/>
    <cellStyle name="20% - Accent6 212" xfId="22337"/>
    <cellStyle name="20% - Accent6 213" xfId="22350"/>
    <cellStyle name="20% - Accent6 22" xfId="599"/>
    <cellStyle name="20% - Accent6 22 2" xfId="1536"/>
    <cellStyle name="20% - Accent6 22 2 2" xfId="3353"/>
    <cellStyle name="20% - Accent6 22 2 2 2" xfId="7936"/>
    <cellStyle name="20% - Accent6 22 2 2 2 2" xfId="19033"/>
    <cellStyle name="20% - Accent6 22 2 2 3" xfId="14450"/>
    <cellStyle name="20% - Accent6 22 2 3" xfId="6127"/>
    <cellStyle name="20% - Accent6 22 2 3 2" xfId="17224"/>
    <cellStyle name="20% - Accent6 22 2 4" xfId="12640"/>
    <cellStyle name="20% - Accent6 22 3" xfId="4277"/>
    <cellStyle name="20% - Accent6 22 3 2" xfId="8860"/>
    <cellStyle name="20% - Accent6 22 3 2 2" xfId="19957"/>
    <cellStyle name="20% - Accent6 22 3 3" xfId="15374"/>
    <cellStyle name="20% - Accent6 22 4" xfId="2468"/>
    <cellStyle name="20% - Accent6 22 4 2" xfId="7051"/>
    <cellStyle name="20% - Accent6 22 4 2 2" xfId="18148"/>
    <cellStyle name="20% - Accent6 22 4 3" xfId="13565"/>
    <cellStyle name="20% - Accent6 22 5" xfId="5202"/>
    <cellStyle name="20% - Accent6 22 5 2" xfId="16299"/>
    <cellStyle name="20% - Accent6 22 6" xfId="11714"/>
    <cellStyle name="20% - Accent6 23" xfId="612"/>
    <cellStyle name="20% - Accent6 23 2" xfId="1549"/>
    <cellStyle name="20% - Accent6 23 2 2" xfId="3366"/>
    <cellStyle name="20% - Accent6 23 2 2 2" xfId="7949"/>
    <cellStyle name="20% - Accent6 23 2 2 2 2" xfId="19046"/>
    <cellStyle name="20% - Accent6 23 2 2 3" xfId="14463"/>
    <cellStyle name="20% - Accent6 23 2 3" xfId="6140"/>
    <cellStyle name="20% - Accent6 23 2 3 2" xfId="17237"/>
    <cellStyle name="20% - Accent6 23 2 4" xfId="12653"/>
    <cellStyle name="20% - Accent6 23 3" xfId="4290"/>
    <cellStyle name="20% - Accent6 23 3 2" xfId="8873"/>
    <cellStyle name="20% - Accent6 23 3 2 2" xfId="19970"/>
    <cellStyle name="20% - Accent6 23 3 3" xfId="15387"/>
    <cellStyle name="20% - Accent6 23 4" xfId="2481"/>
    <cellStyle name="20% - Accent6 23 4 2" xfId="7064"/>
    <cellStyle name="20% - Accent6 23 4 2 2" xfId="18161"/>
    <cellStyle name="20% - Accent6 23 4 3" xfId="13578"/>
    <cellStyle name="20% - Accent6 23 5" xfId="5215"/>
    <cellStyle name="20% - Accent6 23 5 2" xfId="16312"/>
    <cellStyle name="20% - Accent6 23 6" xfId="11727"/>
    <cellStyle name="20% - Accent6 24" xfId="625"/>
    <cellStyle name="20% - Accent6 24 2" xfId="1562"/>
    <cellStyle name="20% - Accent6 24 2 2" xfId="3379"/>
    <cellStyle name="20% - Accent6 24 2 2 2" xfId="7962"/>
    <cellStyle name="20% - Accent6 24 2 2 2 2" xfId="19059"/>
    <cellStyle name="20% - Accent6 24 2 2 3" xfId="14476"/>
    <cellStyle name="20% - Accent6 24 2 3" xfId="6153"/>
    <cellStyle name="20% - Accent6 24 2 3 2" xfId="17250"/>
    <cellStyle name="20% - Accent6 24 2 4" xfId="12666"/>
    <cellStyle name="20% - Accent6 24 3" xfId="4303"/>
    <cellStyle name="20% - Accent6 24 3 2" xfId="8886"/>
    <cellStyle name="20% - Accent6 24 3 2 2" xfId="19983"/>
    <cellStyle name="20% - Accent6 24 3 3" xfId="15400"/>
    <cellStyle name="20% - Accent6 24 4" xfId="2494"/>
    <cellStyle name="20% - Accent6 24 4 2" xfId="7077"/>
    <cellStyle name="20% - Accent6 24 4 2 2" xfId="18174"/>
    <cellStyle name="20% - Accent6 24 4 3" xfId="13591"/>
    <cellStyle name="20% - Accent6 24 5" xfId="5228"/>
    <cellStyle name="20% - Accent6 24 5 2" xfId="16325"/>
    <cellStyle name="20% - Accent6 24 6" xfId="11740"/>
    <cellStyle name="20% - Accent6 25" xfId="639"/>
    <cellStyle name="20% - Accent6 25 2" xfId="1576"/>
    <cellStyle name="20% - Accent6 25 2 2" xfId="3392"/>
    <cellStyle name="20% - Accent6 25 2 2 2" xfId="7975"/>
    <cellStyle name="20% - Accent6 25 2 2 2 2" xfId="19072"/>
    <cellStyle name="20% - Accent6 25 2 2 3" xfId="14489"/>
    <cellStyle name="20% - Accent6 25 2 3" xfId="6166"/>
    <cellStyle name="20% - Accent6 25 2 3 2" xfId="17263"/>
    <cellStyle name="20% - Accent6 25 2 4" xfId="12679"/>
    <cellStyle name="20% - Accent6 25 3" xfId="4316"/>
    <cellStyle name="20% - Accent6 25 3 2" xfId="8899"/>
    <cellStyle name="20% - Accent6 25 3 2 2" xfId="19996"/>
    <cellStyle name="20% - Accent6 25 3 3" xfId="15413"/>
    <cellStyle name="20% - Accent6 25 4" xfId="2507"/>
    <cellStyle name="20% - Accent6 25 4 2" xfId="7090"/>
    <cellStyle name="20% - Accent6 25 4 2 2" xfId="18187"/>
    <cellStyle name="20% - Accent6 25 4 3" xfId="13604"/>
    <cellStyle name="20% - Accent6 25 5" xfId="5241"/>
    <cellStyle name="20% - Accent6 25 5 2" xfId="16338"/>
    <cellStyle name="20% - Accent6 25 6" xfId="11753"/>
    <cellStyle name="20% - Accent6 26" xfId="652"/>
    <cellStyle name="20% - Accent6 26 2" xfId="1589"/>
    <cellStyle name="20% - Accent6 26 2 2" xfId="3405"/>
    <cellStyle name="20% - Accent6 26 2 2 2" xfId="7988"/>
    <cellStyle name="20% - Accent6 26 2 2 2 2" xfId="19085"/>
    <cellStyle name="20% - Accent6 26 2 2 3" xfId="14502"/>
    <cellStyle name="20% - Accent6 26 2 3" xfId="6179"/>
    <cellStyle name="20% - Accent6 26 2 3 2" xfId="17276"/>
    <cellStyle name="20% - Accent6 26 2 4" xfId="12692"/>
    <cellStyle name="20% - Accent6 26 3" xfId="4329"/>
    <cellStyle name="20% - Accent6 26 3 2" xfId="8912"/>
    <cellStyle name="20% - Accent6 26 3 2 2" xfId="20009"/>
    <cellStyle name="20% - Accent6 26 3 3" xfId="15426"/>
    <cellStyle name="20% - Accent6 26 4" xfId="2520"/>
    <cellStyle name="20% - Accent6 26 4 2" xfId="7103"/>
    <cellStyle name="20% - Accent6 26 4 2 2" xfId="18200"/>
    <cellStyle name="20% - Accent6 26 4 3" xfId="13617"/>
    <cellStyle name="20% - Accent6 26 5" xfId="5254"/>
    <cellStyle name="20% - Accent6 26 5 2" xfId="16351"/>
    <cellStyle name="20% - Accent6 26 6" xfId="11766"/>
    <cellStyle name="20% - Accent6 27" xfId="665"/>
    <cellStyle name="20% - Accent6 27 2" xfId="1602"/>
    <cellStyle name="20% - Accent6 27 2 2" xfId="3418"/>
    <cellStyle name="20% - Accent6 27 2 2 2" xfId="8001"/>
    <cellStyle name="20% - Accent6 27 2 2 2 2" xfId="19098"/>
    <cellStyle name="20% - Accent6 27 2 2 3" xfId="14515"/>
    <cellStyle name="20% - Accent6 27 2 3" xfId="6192"/>
    <cellStyle name="20% - Accent6 27 2 3 2" xfId="17289"/>
    <cellStyle name="20% - Accent6 27 2 4" xfId="12705"/>
    <cellStyle name="20% - Accent6 27 3" xfId="4342"/>
    <cellStyle name="20% - Accent6 27 3 2" xfId="8925"/>
    <cellStyle name="20% - Accent6 27 3 2 2" xfId="20022"/>
    <cellStyle name="20% - Accent6 27 3 3" xfId="15439"/>
    <cellStyle name="20% - Accent6 27 4" xfId="2533"/>
    <cellStyle name="20% - Accent6 27 4 2" xfId="7116"/>
    <cellStyle name="20% - Accent6 27 4 2 2" xfId="18213"/>
    <cellStyle name="20% - Accent6 27 4 3" xfId="13630"/>
    <cellStyle name="20% - Accent6 27 5" xfId="5267"/>
    <cellStyle name="20% - Accent6 27 5 2" xfId="16364"/>
    <cellStyle name="20% - Accent6 27 6" xfId="11779"/>
    <cellStyle name="20% - Accent6 28" xfId="678"/>
    <cellStyle name="20% - Accent6 28 2" xfId="1615"/>
    <cellStyle name="20% - Accent6 28 2 2" xfId="3431"/>
    <cellStyle name="20% - Accent6 28 2 2 2" xfId="8014"/>
    <cellStyle name="20% - Accent6 28 2 2 2 2" xfId="19111"/>
    <cellStyle name="20% - Accent6 28 2 2 3" xfId="14528"/>
    <cellStyle name="20% - Accent6 28 2 3" xfId="6205"/>
    <cellStyle name="20% - Accent6 28 2 3 2" xfId="17302"/>
    <cellStyle name="20% - Accent6 28 2 4" xfId="12718"/>
    <cellStyle name="20% - Accent6 28 3" xfId="4355"/>
    <cellStyle name="20% - Accent6 28 3 2" xfId="8938"/>
    <cellStyle name="20% - Accent6 28 3 2 2" xfId="20035"/>
    <cellStyle name="20% - Accent6 28 3 3" xfId="15452"/>
    <cellStyle name="20% - Accent6 28 4" xfId="2546"/>
    <cellStyle name="20% - Accent6 28 4 2" xfId="7129"/>
    <cellStyle name="20% - Accent6 28 4 2 2" xfId="18226"/>
    <cellStyle name="20% - Accent6 28 4 3" xfId="13643"/>
    <cellStyle name="20% - Accent6 28 5" xfId="5280"/>
    <cellStyle name="20% - Accent6 28 5 2" xfId="16377"/>
    <cellStyle name="20% - Accent6 28 6" xfId="11792"/>
    <cellStyle name="20% - Accent6 29" xfId="691"/>
    <cellStyle name="20% - Accent6 29 2" xfId="1628"/>
    <cellStyle name="20% - Accent6 29 2 2" xfId="3444"/>
    <cellStyle name="20% - Accent6 29 2 2 2" xfId="8027"/>
    <cellStyle name="20% - Accent6 29 2 2 2 2" xfId="19124"/>
    <cellStyle name="20% - Accent6 29 2 2 3" xfId="14541"/>
    <cellStyle name="20% - Accent6 29 2 3" xfId="6218"/>
    <cellStyle name="20% - Accent6 29 2 3 2" xfId="17315"/>
    <cellStyle name="20% - Accent6 29 2 4" xfId="12731"/>
    <cellStyle name="20% - Accent6 29 3" xfId="4368"/>
    <cellStyle name="20% - Accent6 29 3 2" xfId="8951"/>
    <cellStyle name="20% - Accent6 29 3 2 2" xfId="20048"/>
    <cellStyle name="20% - Accent6 29 3 3" xfId="15465"/>
    <cellStyle name="20% - Accent6 29 4" xfId="2559"/>
    <cellStyle name="20% - Accent6 29 4 2" xfId="7142"/>
    <cellStyle name="20% - Accent6 29 4 2 2" xfId="18239"/>
    <cellStyle name="20% - Accent6 29 4 3" xfId="13656"/>
    <cellStyle name="20% - Accent6 29 5" xfId="5293"/>
    <cellStyle name="20% - Accent6 29 5 2" xfId="16390"/>
    <cellStyle name="20% - Accent6 29 6" xfId="11805"/>
    <cellStyle name="20% - Accent6 3" xfId="12"/>
    <cellStyle name="20% - Accent6 3 2" xfId="292"/>
    <cellStyle name="20% - Accent6 3 2 2" xfId="3106"/>
    <cellStyle name="20% - Accent6 3 2 2 2" xfId="7689"/>
    <cellStyle name="20% - Accent6 3 2 2 2 2" xfId="18786"/>
    <cellStyle name="20% - Accent6 3 2 2 3" xfId="14203"/>
    <cellStyle name="20% - Accent6 3 2 3" xfId="5880"/>
    <cellStyle name="20% - Accent6 3 2 3 2" xfId="16977"/>
    <cellStyle name="20% - Accent6 3 2 4" xfId="1286"/>
    <cellStyle name="20% - Accent6 3 2 4 2" xfId="12393"/>
    <cellStyle name="20% - Accent6 3 2 5" xfId="11413"/>
    <cellStyle name="20% - Accent6 3 3" xfId="4030"/>
    <cellStyle name="20% - Accent6 3 3 2" xfId="8613"/>
    <cellStyle name="20% - Accent6 3 3 2 2" xfId="19710"/>
    <cellStyle name="20% - Accent6 3 3 3" xfId="15127"/>
    <cellStyle name="20% - Accent6 3 4" xfId="2221"/>
    <cellStyle name="20% - Accent6 3 4 2" xfId="6804"/>
    <cellStyle name="20% - Accent6 3 4 2 2" xfId="17901"/>
    <cellStyle name="20% - Accent6 3 4 3" xfId="13318"/>
    <cellStyle name="20% - Accent6 3 5" xfId="4955"/>
    <cellStyle name="20% - Accent6 3 5 2" xfId="16052"/>
    <cellStyle name="20% - Accent6 3 6" xfId="362"/>
    <cellStyle name="20% - Accent6 3 6 2" xfId="11480"/>
    <cellStyle name="20% - Accent6 3 7" xfId="11190"/>
    <cellStyle name="20% - Accent6 30" xfId="704"/>
    <cellStyle name="20% - Accent6 30 2" xfId="1641"/>
    <cellStyle name="20% - Accent6 30 2 2" xfId="3457"/>
    <cellStyle name="20% - Accent6 30 2 2 2" xfId="8040"/>
    <cellStyle name="20% - Accent6 30 2 2 2 2" xfId="19137"/>
    <cellStyle name="20% - Accent6 30 2 2 3" xfId="14554"/>
    <cellStyle name="20% - Accent6 30 2 3" xfId="6231"/>
    <cellStyle name="20% - Accent6 30 2 3 2" xfId="17328"/>
    <cellStyle name="20% - Accent6 30 2 4" xfId="12744"/>
    <cellStyle name="20% - Accent6 30 3" xfId="4381"/>
    <cellStyle name="20% - Accent6 30 3 2" xfId="8964"/>
    <cellStyle name="20% - Accent6 30 3 2 2" xfId="20061"/>
    <cellStyle name="20% - Accent6 30 3 3" xfId="15478"/>
    <cellStyle name="20% - Accent6 30 4" xfId="2572"/>
    <cellStyle name="20% - Accent6 30 4 2" xfId="7155"/>
    <cellStyle name="20% - Accent6 30 4 2 2" xfId="18252"/>
    <cellStyle name="20% - Accent6 30 4 3" xfId="13669"/>
    <cellStyle name="20% - Accent6 30 5" xfId="5306"/>
    <cellStyle name="20% - Accent6 30 5 2" xfId="16403"/>
    <cellStyle name="20% - Accent6 30 6" xfId="11818"/>
    <cellStyle name="20% - Accent6 31" xfId="717"/>
    <cellStyle name="20% - Accent6 31 2" xfId="1654"/>
    <cellStyle name="20% - Accent6 31 2 2" xfId="3470"/>
    <cellStyle name="20% - Accent6 31 2 2 2" xfId="8053"/>
    <cellStyle name="20% - Accent6 31 2 2 2 2" xfId="19150"/>
    <cellStyle name="20% - Accent6 31 2 2 3" xfId="14567"/>
    <cellStyle name="20% - Accent6 31 2 3" xfId="6244"/>
    <cellStyle name="20% - Accent6 31 2 3 2" xfId="17341"/>
    <cellStyle name="20% - Accent6 31 2 4" xfId="12757"/>
    <cellStyle name="20% - Accent6 31 3" xfId="4394"/>
    <cellStyle name="20% - Accent6 31 3 2" xfId="8977"/>
    <cellStyle name="20% - Accent6 31 3 2 2" xfId="20074"/>
    <cellStyle name="20% - Accent6 31 3 3" xfId="15491"/>
    <cellStyle name="20% - Accent6 31 4" xfId="2585"/>
    <cellStyle name="20% - Accent6 31 4 2" xfId="7168"/>
    <cellStyle name="20% - Accent6 31 4 2 2" xfId="18265"/>
    <cellStyle name="20% - Accent6 31 4 3" xfId="13682"/>
    <cellStyle name="20% - Accent6 31 5" xfId="5319"/>
    <cellStyle name="20% - Accent6 31 5 2" xfId="16416"/>
    <cellStyle name="20% - Accent6 31 6" xfId="11831"/>
    <cellStyle name="20% - Accent6 32" xfId="730"/>
    <cellStyle name="20% - Accent6 32 2" xfId="1667"/>
    <cellStyle name="20% - Accent6 32 2 2" xfId="3483"/>
    <cellStyle name="20% - Accent6 32 2 2 2" xfId="8066"/>
    <cellStyle name="20% - Accent6 32 2 2 2 2" xfId="19163"/>
    <cellStyle name="20% - Accent6 32 2 2 3" xfId="14580"/>
    <cellStyle name="20% - Accent6 32 2 3" xfId="6257"/>
    <cellStyle name="20% - Accent6 32 2 3 2" xfId="17354"/>
    <cellStyle name="20% - Accent6 32 2 4" xfId="12770"/>
    <cellStyle name="20% - Accent6 32 3" xfId="4407"/>
    <cellStyle name="20% - Accent6 32 3 2" xfId="8990"/>
    <cellStyle name="20% - Accent6 32 3 2 2" xfId="20087"/>
    <cellStyle name="20% - Accent6 32 3 3" xfId="15504"/>
    <cellStyle name="20% - Accent6 32 4" xfId="2598"/>
    <cellStyle name="20% - Accent6 32 4 2" xfId="7181"/>
    <cellStyle name="20% - Accent6 32 4 2 2" xfId="18278"/>
    <cellStyle name="20% - Accent6 32 4 3" xfId="13695"/>
    <cellStyle name="20% - Accent6 32 5" xfId="5332"/>
    <cellStyle name="20% - Accent6 32 5 2" xfId="16429"/>
    <cellStyle name="20% - Accent6 32 6" xfId="11844"/>
    <cellStyle name="20% - Accent6 33" xfId="744"/>
    <cellStyle name="20% - Accent6 33 2" xfId="1681"/>
    <cellStyle name="20% - Accent6 33 2 2" xfId="3496"/>
    <cellStyle name="20% - Accent6 33 2 2 2" xfId="8079"/>
    <cellStyle name="20% - Accent6 33 2 2 2 2" xfId="19176"/>
    <cellStyle name="20% - Accent6 33 2 2 3" xfId="14593"/>
    <cellStyle name="20% - Accent6 33 2 3" xfId="6270"/>
    <cellStyle name="20% - Accent6 33 2 3 2" xfId="17367"/>
    <cellStyle name="20% - Accent6 33 2 4" xfId="12783"/>
    <cellStyle name="20% - Accent6 33 3" xfId="4420"/>
    <cellStyle name="20% - Accent6 33 3 2" xfId="9003"/>
    <cellStyle name="20% - Accent6 33 3 2 2" xfId="20100"/>
    <cellStyle name="20% - Accent6 33 3 3" xfId="15517"/>
    <cellStyle name="20% - Accent6 33 4" xfId="2611"/>
    <cellStyle name="20% - Accent6 33 4 2" xfId="7194"/>
    <cellStyle name="20% - Accent6 33 4 2 2" xfId="18291"/>
    <cellStyle name="20% - Accent6 33 4 3" xfId="13708"/>
    <cellStyle name="20% - Accent6 33 5" xfId="5345"/>
    <cellStyle name="20% - Accent6 33 5 2" xfId="16442"/>
    <cellStyle name="20% - Accent6 33 6" xfId="11857"/>
    <cellStyle name="20% - Accent6 34" xfId="757"/>
    <cellStyle name="20% - Accent6 34 2" xfId="1694"/>
    <cellStyle name="20% - Accent6 34 2 2" xfId="3509"/>
    <cellStyle name="20% - Accent6 34 2 2 2" xfId="8092"/>
    <cellStyle name="20% - Accent6 34 2 2 2 2" xfId="19189"/>
    <cellStyle name="20% - Accent6 34 2 2 3" xfId="14606"/>
    <cellStyle name="20% - Accent6 34 2 3" xfId="6283"/>
    <cellStyle name="20% - Accent6 34 2 3 2" xfId="17380"/>
    <cellStyle name="20% - Accent6 34 2 4" xfId="12796"/>
    <cellStyle name="20% - Accent6 34 3" xfId="4433"/>
    <cellStyle name="20% - Accent6 34 3 2" xfId="9016"/>
    <cellStyle name="20% - Accent6 34 3 2 2" xfId="20113"/>
    <cellStyle name="20% - Accent6 34 3 3" xfId="15530"/>
    <cellStyle name="20% - Accent6 34 4" xfId="2624"/>
    <cellStyle name="20% - Accent6 34 4 2" xfId="7207"/>
    <cellStyle name="20% - Accent6 34 4 2 2" xfId="18304"/>
    <cellStyle name="20% - Accent6 34 4 3" xfId="13721"/>
    <cellStyle name="20% - Accent6 34 5" xfId="5358"/>
    <cellStyle name="20% - Accent6 34 5 2" xfId="16455"/>
    <cellStyle name="20% - Accent6 34 6" xfId="11870"/>
    <cellStyle name="20% - Accent6 35" xfId="770"/>
    <cellStyle name="20% - Accent6 35 2" xfId="1707"/>
    <cellStyle name="20% - Accent6 35 2 2" xfId="3522"/>
    <cellStyle name="20% - Accent6 35 2 2 2" xfId="8105"/>
    <cellStyle name="20% - Accent6 35 2 2 2 2" xfId="19202"/>
    <cellStyle name="20% - Accent6 35 2 2 3" xfId="14619"/>
    <cellStyle name="20% - Accent6 35 2 3" xfId="6296"/>
    <cellStyle name="20% - Accent6 35 2 3 2" xfId="17393"/>
    <cellStyle name="20% - Accent6 35 2 4" xfId="12809"/>
    <cellStyle name="20% - Accent6 35 3" xfId="4446"/>
    <cellStyle name="20% - Accent6 35 3 2" xfId="9029"/>
    <cellStyle name="20% - Accent6 35 3 2 2" xfId="20126"/>
    <cellStyle name="20% - Accent6 35 3 3" xfId="15543"/>
    <cellStyle name="20% - Accent6 35 4" xfId="2637"/>
    <cellStyle name="20% - Accent6 35 4 2" xfId="7220"/>
    <cellStyle name="20% - Accent6 35 4 2 2" xfId="18317"/>
    <cellStyle name="20% - Accent6 35 4 3" xfId="13734"/>
    <cellStyle name="20% - Accent6 35 5" xfId="5371"/>
    <cellStyle name="20% - Accent6 35 5 2" xfId="16468"/>
    <cellStyle name="20% - Accent6 35 6" xfId="11883"/>
    <cellStyle name="20% - Accent6 36" xfId="783"/>
    <cellStyle name="20% - Accent6 36 2" xfId="1720"/>
    <cellStyle name="20% - Accent6 36 2 2" xfId="3535"/>
    <cellStyle name="20% - Accent6 36 2 2 2" xfId="8118"/>
    <cellStyle name="20% - Accent6 36 2 2 2 2" xfId="19215"/>
    <cellStyle name="20% - Accent6 36 2 2 3" xfId="14632"/>
    <cellStyle name="20% - Accent6 36 2 3" xfId="6309"/>
    <cellStyle name="20% - Accent6 36 2 3 2" xfId="17406"/>
    <cellStyle name="20% - Accent6 36 2 4" xfId="12822"/>
    <cellStyle name="20% - Accent6 36 3" xfId="4459"/>
    <cellStyle name="20% - Accent6 36 3 2" xfId="9042"/>
    <cellStyle name="20% - Accent6 36 3 2 2" xfId="20139"/>
    <cellStyle name="20% - Accent6 36 3 3" xfId="15556"/>
    <cellStyle name="20% - Accent6 36 4" xfId="2650"/>
    <cellStyle name="20% - Accent6 36 4 2" xfId="7233"/>
    <cellStyle name="20% - Accent6 36 4 2 2" xfId="18330"/>
    <cellStyle name="20% - Accent6 36 4 3" xfId="13747"/>
    <cellStyle name="20% - Accent6 36 5" xfId="5384"/>
    <cellStyle name="20% - Accent6 36 5 2" xfId="16481"/>
    <cellStyle name="20% - Accent6 36 6" xfId="11896"/>
    <cellStyle name="20% - Accent6 37" xfId="796"/>
    <cellStyle name="20% - Accent6 37 2" xfId="1733"/>
    <cellStyle name="20% - Accent6 37 2 2" xfId="3548"/>
    <cellStyle name="20% - Accent6 37 2 2 2" xfId="8131"/>
    <cellStyle name="20% - Accent6 37 2 2 2 2" xfId="19228"/>
    <cellStyle name="20% - Accent6 37 2 2 3" xfId="14645"/>
    <cellStyle name="20% - Accent6 37 2 3" xfId="6322"/>
    <cellStyle name="20% - Accent6 37 2 3 2" xfId="17419"/>
    <cellStyle name="20% - Accent6 37 2 4" xfId="12835"/>
    <cellStyle name="20% - Accent6 37 3" xfId="4472"/>
    <cellStyle name="20% - Accent6 37 3 2" xfId="9055"/>
    <cellStyle name="20% - Accent6 37 3 2 2" xfId="20152"/>
    <cellStyle name="20% - Accent6 37 3 3" xfId="15569"/>
    <cellStyle name="20% - Accent6 37 4" xfId="2663"/>
    <cellStyle name="20% - Accent6 37 4 2" xfId="7246"/>
    <cellStyle name="20% - Accent6 37 4 2 2" xfId="18343"/>
    <cellStyle name="20% - Accent6 37 4 3" xfId="13760"/>
    <cellStyle name="20% - Accent6 37 5" xfId="5397"/>
    <cellStyle name="20% - Accent6 37 5 2" xfId="16494"/>
    <cellStyle name="20% - Accent6 37 6" xfId="11909"/>
    <cellStyle name="20% - Accent6 38" xfId="810"/>
    <cellStyle name="20% - Accent6 38 2" xfId="1747"/>
    <cellStyle name="20% - Accent6 38 2 2" xfId="3561"/>
    <cellStyle name="20% - Accent6 38 2 2 2" xfId="8144"/>
    <cellStyle name="20% - Accent6 38 2 2 2 2" xfId="19241"/>
    <cellStyle name="20% - Accent6 38 2 2 3" xfId="14658"/>
    <cellStyle name="20% - Accent6 38 2 3" xfId="6335"/>
    <cellStyle name="20% - Accent6 38 2 3 2" xfId="17432"/>
    <cellStyle name="20% - Accent6 38 2 4" xfId="12848"/>
    <cellStyle name="20% - Accent6 38 3" xfId="4485"/>
    <cellStyle name="20% - Accent6 38 3 2" xfId="9068"/>
    <cellStyle name="20% - Accent6 38 3 2 2" xfId="20165"/>
    <cellStyle name="20% - Accent6 38 3 3" xfId="15582"/>
    <cellStyle name="20% - Accent6 38 4" xfId="2676"/>
    <cellStyle name="20% - Accent6 38 4 2" xfId="7259"/>
    <cellStyle name="20% - Accent6 38 4 2 2" xfId="18356"/>
    <cellStyle name="20% - Accent6 38 4 3" xfId="13773"/>
    <cellStyle name="20% - Accent6 38 5" xfId="5410"/>
    <cellStyle name="20% - Accent6 38 5 2" xfId="16507"/>
    <cellStyle name="20% - Accent6 38 6" xfId="11922"/>
    <cellStyle name="20% - Accent6 39" xfId="823"/>
    <cellStyle name="20% - Accent6 39 2" xfId="1760"/>
    <cellStyle name="20% - Accent6 39 2 2" xfId="3574"/>
    <cellStyle name="20% - Accent6 39 2 2 2" xfId="8157"/>
    <cellStyle name="20% - Accent6 39 2 2 2 2" xfId="19254"/>
    <cellStyle name="20% - Accent6 39 2 2 3" xfId="14671"/>
    <cellStyle name="20% - Accent6 39 2 3" xfId="6348"/>
    <cellStyle name="20% - Accent6 39 2 3 2" xfId="17445"/>
    <cellStyle name="20% - Accent6 39 2 4" xfId="12861"/>
    <cellStyle name="20% - Accent6 39 3" xfId="4498"/>
    <cellStyle name="20% - Accent6 39 3 2" xfId="9081"/>
    <cellStyle name="20% - Accent6 39 3 2 2" xfId="20178"/>
    <cellStyle name="20% - Accent6 39 3 3" xfId="15595"/>
    <cellStyle name="20% - Accent6 39 4" xfId="2689"/>
    <cellStyle name="20% - Accent6 39 4 2" xfId="7272"/>
    <cellStyle name="20% - Accent6 39 4 2 2" xfId="18369"/>
    <cellStyle name="20% - Accent6 39 4 3" xfId="13786"/>
    <cellStyle name="20% - Accent6 39 5" xfId="5423"/>
    <cellStyle name="20% - Accent6 39 5 2" xfId="16520"/>
    <cellStyle name="20% - Accent6 39 6" xfId="11935"/>
    <cellStyle name="20% - Accent6 4" xfId="122"/>
    <cellStyle name="20% - Accent6 4 2" xfId="1299"/>
    <cellStyle name="20% - Accent6 4 2 2" xfId="3119"/>
    <cellStyle name="20% - Accent6 4 2 2 2" xfId="7702"/>
    <cellStyle name="20% - Accent6 4 2 2 2 2" xfId="18799"/>
    <cellStyle name="20% - Accent6 4 2 2 3" xfId="14216"/>
    <cellStyle name="20% - Accent6 4 2 3" xfId="5893"/>
    <cellStyle name="20% - Accent6 4 2 3 2" xfId="16990"/>
    <cellStyle name="20% - Accent6 4 2 4" xfId="12406"/>
    <cellStyle name="20% - Accent6 4 3" xfId="4043"/>
    <cellStyle name="20% - Accent6 4 3 2" xfId="8626"/>
    <cellStyle name="20% - Accent6 4 3 2 2" xfId="19723"/>
    <cellStyle name="20% - Accent6 4 3 3" xfId="15140"/>
    <cellStyle name="20% - Accent6 4 4" xfId="2234"/>
    <cellStyle name="20% - Accent6 4 4 2" xfId="6817"/>
    <cellStyle name="20% - Accent6 4 4 2 2" xfId="17914"/>
    <cellStyle name="20% - Accent6 4 4 3" xfId="13331"/>
    <cellStyle name="20% - Accent6 4 5" xfId="4968"/>
    <cellStyle name="20% - Accent6 4 5 2" xfId="16065"/>
    <cellStyle name="20% - Accent6 4 6" xfId="375"/>
    <cellStyle name="20% - Accent6 4 6 2" xfId="11493"/>
    <cellStyle name="20% - Accent6 4 7" xfId="11244"/>
    <cellStyle name="20% - Accent6 40" xfId="836"/>
    <cellStyle name="20% - Accent6 40 2" xfId="1773"/>
    <cellStyle name="20% - Accent6 40 2 2" xfId="3587"/>
    <cellStyle name="20% - Accent6 40 2 2 2" xfId="8170"/>
    <cellStyle name="20% - Accent6 40 2 2 2 2" xfId="19267"/>
    <cellStyle name="20% - Accent6 40 2 2 3" xfId="14684"/>
    <cellStyle name="20% - Accent6 40 2 3" xfId="6361"/>
    <cellStyle name="20% - Accent6 40 2 3 2" xfId="17458"/>
    <cellStyle name="20% - Accent6 40 2 4" xfId="12874"/>
    <cellStyle name="20% - Accent6 40 3" xfId="4511"/>
    <cellStyle name="20% - Accent6 40 3 2" xfId="9094"/>
    <cellStyle name="20% - Accent6 40 3 2 2" xfId="20191"/>
    <cellStyle name="20% - Accent6 40 3 3" xfId="15608"/>
    <cellStyle name="20% - Accent6 40 4" xfId="2702"/>
    <cellStyle name="20% - Accent6 40 4 2" xfId="7285"/>
    <cellStyle name="20% - Accent6 40 4 2 2" xfId="18382"/>
    <cellStyle name="20% - Accent6 40 4 3" xfId="13799"/>
    <cellStyle name="20% - Accent6 40 5" xfId="5436"/>
    <cellStyle name="20% - Accent6 40 5 2" xfId="16533"/>
    <cellStyle name="20% - Accent6 40 6" xfId="11948"/>
    <cellStyle name="20% - Accent6 41" xfId="849"/>
    <cellStyle name="20% - Accent6 41 2" xfId="1786"/>
    <cellStyle name="20% - Accent6 41 2 2" xfId="3600"/>
    <cellStyle name="20% - Accent6 41 2 2 2" xfId="8183"/>
    <cellStyle name="20% - Accent6 41 2 2 2 2" xfId="19280"/>
    <cellStyle name="20% - Accent6 41 2 2 3" xfId="14697"/>
    <cellStyle name="20% - Accent6 41 2 3" xfId="6374"/>
    <cellStyle name="20% - Accent6 41 2 3 2" xfId="17471"/>
    <cellStyle name="20% - Accent6 41 2 4" xfId="12887"/>
    <cellStyle name="20% - Accent6 41 3" xfId="4524"/>
    <cellStyle name="20% - Accent6 41 3 2" xfId="9107"/>
    <cellStyle name="20% - Accent6 41 3 2 2" xfId="20204"/>
    <cellStyle name="20% - Accent6 41 3 3" xfId="15621"/>
    <cellStyle name="20% - Accent6 41 4" xfId="2715"/>
    <cellStyle name="20% - Accent6 41 4 2" xfId="7298"/>
    <cellStyle name="20% - Accent6 41 4 2 2" xfId="18395"/>
    <cellStyle name="20% - Accent6 41 4 3" xfId="13812"/>
    <cellStyle name="20% - Accent6 41 5" xfId="5449"/>
    <cellStyle name="20% - Accent6 41 5 2" xfId="16546"/>
    <cellStyle name="20% - Accent6 41 6" xfId="11961"/>
    <cellStyle name="20% - Accent6 42" xfId="863"/>
    <cellStyle name="20% - Accent6 42 2" xfId="1800"/>
    <cellStyle name="20% - Accent6 42 2 2" xfId="3613"/>
    <cellStyle name="20% - Accent6 42 2 2 2" xfId="8196"/>
    <cellStyle name="20% - Accent6 42 2 2 2 2" xfId="19293"/>
    <cellStyle name="20% - Accent6 42 2 2 3" xfId="14710"/>
    <cellStyle name="20% - Accent6 42 2 3" xfId="6387"/>
    <cellStyle name="20% - Accent6 42 2 3 2" xfId="17484"/>
    <cellStyle name="20% - Accent6 42 2 4" xfId="12900"/>
    <cellStyle name="20% - Accent6 42 3" xfId="4537"/>
    <cellStyle name="20% - Accent6 42 3 2" xfId="9120"/>
    <cellStyle name="20% - Accent6 42 3 2 2" xfId="20217"/>
    <cellStyle name="20% - Accent6 42 3 3" xfId="15634"/>
    <cellStyle name="20% - Accent6 42 4" xfId="2728"/>
    <cellStyle name="20% - Accent6 42 4 2" xfId="7311"/>
    <cellStyle name="20% - Accent6 42 4 2 2" xfId="18408"/>
    <cellStyle name="20% - Accent6 42 4 3" xfId="13825"/>
    <cellStyle name="20% - Accent6 42 5" xfId="5462"/>
    <cellStyle name="20% - Accent6 42 5 2" xfId="16559"/>
    <cellStyle name="20% - Accent6 42 6" xfId="11974"/>
    <cellStyle name="20% - Accent6 43" xfId="876"/>
    <cellStyle name="20% - Accent6 43 2" xfId="1813"/>
    <cellStyle name="20% - Accent6 43 2 2" xfId="3626"/>
    <cellStyle name="20% - Accent6 43 2 2 2" xfId="8209"/>
    <cellStyle name="20% - Accent6 43 2 2 2 2" xfId="19306"/>
    <cellStyle name="20% - Accent6 43 2 2 3" xfId="14723"/>
    <cellStyle name="20% - Accent6 43 2 3" xfId="6400"/>
    <cellStyle name="20% - Accent6 43 2 3 2" xfId="17497"/>
    <cellStyle name="20% - Accent6 43 2 4" xfId="12913"/>
    <cellStyle name="20% - Accent6 43 3" xfId="4550"/>
    <cellStyle name="20% - Accent6 43 3 2" xfId="9133"/>
    <cellStyle name="20% - Accent6 43 3 2 2" xfId="20230"/>
    <cellStyle name="20% - Accent6 43 3 3" xfId="15647"/>
    <cellStyle name="20% - Accent6 43 4" xfId="2741"/>
    <cellStyle name="20% - Accent6 43 4 2" xfId="7324"/>
    <cellStyle name="20% - Accent6 43 4 2 2" xfId="18421"/>
    <cellStyle name="20% - Accent6 43 4 3" xfId="13838"/>
    <cellStyle name="20% - Accent6 43 5" xfId="5475"/>
    <cellStyle name="20% - Accent6 43 5 2" xfId="16572"/>
    <cellStyle name="20% - Accent6 43 6" xfId="11987"/>
    <cellStyle name="20% - Accent6 44" xfId="889"/>
    <cellStyle name="20% - Accent6 44 2" xfId="1826"/>
    <cellStyle name="20% - Accent6 44 2 2" xfId="3639"/>
    <cellStyle name="20% - Accent6 44 2 2 2" xfId="8222"/>
    <cellStyle name="20% - Accent6 44 2 2 2 2" xfId="19319"/>
    <cellStyle name="20% - Accent6 44 2 2 3" xfId="14736"/>
    <cellStyle name="20% - Accent6 44 2 3" xfId="6413"/>
    <cellStyle name="20% - Accent6 44 2 3 2" xfId="17510"/>
    <cellStyle name="20% - Accent6 44 2 4" xfId="12926"/>
    <cellStyle name="20% - Accent6 44 3" xfId="4563"/>
    <cellStyle name="20% - Accent6 44 3 2" xfId="9146"/>
    <cellStyle name="20% - Accent6 44 3 2 2" xfId="20243"/>
    <cellStyle name="20% - Accent6 44 3 3" xfId="15660"/>
    <cellStyle name="20% - Accent6 44 4" xfId="2754"/>
    <cellStyle name="20% - Accent6 44 4 2" xfId="7337"/>
    <cellStyle name="20% - Accent6 44 4 2 2" xfId="18434"/>
    <cellStyle name="20% - Accent6 44 4 3" xfId="13851"/>
    <cellStyle name="20% - Accent6 44 5" xfId="5488"/>
    <cellStyle name="20% - Accent6 44 5 2" xfId="16585"/>
    <cellStyle name="20% - Accent6 44 6" xfId="12000"/>
    <cellStyle name="20% - Accent6 45" xfId="902"/>
    <cellStyle name="20% - Accent6 45 2" xfId="1839"/>
    <cellStyle name="20% - Accent6 45 2 2" xfId="3652"/>
    <cellStyle name="20% - Accent6 45 2 2 2" xfId="8235"/>
    <cellStyle name="20% - Accent6 45 2 2 2 2" xfId="19332"/>
    <cellStyle name="20% - Accent6 45 2 2 3" xfId="14749"/>
    <cellStyle name="20% - Accent6 45 2 3" xfId="6426"/>
    <cellStyle name="20% - Accent6 45 2 3 2" xfId="17523"/>
    <cellStyle name="20% - Accent6 45 2 4" xfId="12939"/>
    <cellStyle name="20% - Accent6 45 3" xfId="4576"/>
    <cellStyle name="20% - Accent6 45 3 2" xfId="9159"/>
    <cellStyle name="20% - Accent6 45 3 2 2" xfId="20256"/>
    <cellStyle name="20% - Accent6 45 3 3" xfId="15673"/>
    <cellStyle name="20% - Accent6 45 4" xfId="2767"/>
    <cellStyle name="20% - Accent6 45 4 2" xfId="7350"/>
    <cellStyle name="20% - Accent6 45 4 2 2" xfId="18447"/>
    <cellStyle name="20% - Accent6 45 4 3" xfId="13864"/>
    <cellStyle name="20% - Accent6 45 5" xfId="5501"/>
    <cellStyle name="20% - Accent6 45 5 2" xfId="16598"/>
    <cellStyle name="20% - Accent6 45 6" xfId="12013"/>
    <cellStyle name="20% - Accent6 46" xfId="916"/>
    <cellStyle name="20% - Accent6 46 2" xfId="1853"/>
    <cellStyle name="20% - Accent6 46 2 2" xfId="3665"/>
    <cellStyle name="20% - Accent6 46 2 2 2" xfId="8248"/>
    <cellStyle name="20% - Accent6 46 2 2 2 2" xfId="19345"/>
    <cellStyle name="20% - Accent6 46 2 2 3" xfId="14762"/>
    <cellStyle name="20% - Accent6 46 2 3" xfId="6439"/>
    <cellStyle name="20% - Accent6 46 2 3 2" xfId="17536"/>
    <cellStyle name="20% - Accent6 46 2 4" xfId="12952"/>
    <cellStyle name="20% - Accent6 46 3" xfId="4589"/>
    <cellStyle name="20% - Accent6 46 3 2" xfId="9172"/>
    <cellStyle name="20% - Accent6 46 3 2 2" xfId="20269"/>
    <cellStyle name="20% - Accent6 46 3 3" xfId="15686"/>
    <cellStyle name="20% - Accent6 46 4" xfId="2780"/>
    <cellStyle name="20% - Accent6 46 4 2" xfId="7363"/>
    <cellStyle name="20% - Accent6 46 4 2 2" xfId="18460"/>
    <cellStyle name="20% - Accent6 46 4 3" xfId="13877"/>
    <cellStyle name="20% - Accent6 46 5" xfId="5514"/>
    <cellStyle name="20% - Accent6 46 5 2" xfId="16611"/>
    <cellStyle name="20% - Accent6 46 6" xfId="12026"/>
    <cellStyle name="20% - Accent6 47" xfId="929"/>
    <cellStyle name="20% - Accent6 47 2" xfId="1866"/>
    <cellStyle name="20% - Accent6 47 2 2" xfId="3678"/>
    <cellStyle name="20% - Accent6 47 2 2 2" xfId="8261"/>
    <cellStyle name="20% - Accent6 47 2 2 2 2" xfId="19358"/>
    <cellStyle name="20% - Accent6 47 2 2 3" xfId="14775"/>
    <cellStyle name="20% - Accent6 47 2 3" xfId="6452"/>
    <cellStyle name="20% - Accent6 47 2 3 2" xfId="17549"/>
    <cellStyle name="20% - Accent6 47 2 4" xfId="12965"/>
    <cellStyle name="20% - Accent6 47 3" xfId="4602"/>
    <cellStyle name="20% - Accent6 47 3 2" xfId="9185"/>
    <cellStyle name="20% - Accent6 47 3 2 2" xfId="20282"/>
    <cellStyle name="20% - Accent6 47 3 3" xfId="15699"/>
    <cellStyle name="20% - Accent6 47 4" xfId="2793"/>
    <cellStyle name="20% - Accent6 47 4 2" xfId="7376"/>
    <cellStyle name="20% - Accent6 47 4 2 2" xfId="18473"/>
    <cellStyle name="20% - Accent6 47 4 3" xfId="13890"/>
    <cellStyle name="20% - Accent6 47 5" xfId="5527"/>
    <cellStyle name="20% - Accent6 47 5 2" xfId="16624"/>
    <cellStyle name="20% - Accent6 47 6" xfId="12039"/>
    <cellStyle name="20% - Accent6 48" xfId="942"/>
    <cellStyle name="20% - Accent6 48 2" xfId="1879"/>
    <cellStyle name="20% - Accent6 48 2 2" xfId="3691"/>
    <cellStyle name="20% - Accent6 48 2 2 2" xfId="8274"/>
    <cellStyle name="20% - Accent6 48 2 2 2 2" xfId="19371"/>
    <cellStyle name="20% - Accent6 48 2 2 3" xfId="14788"/>
    <cellStyle name="20% - Accent6 48 2 3" xfId="6465"/>
    <cellStyle name="20% - Accent6 48 2 3 2" xfId="17562"/>
    <cellStyle name="20% - Accent6 48 2 4" xfId="12978"/>
    <cellStyle name="20% - Accent6 48 3" xfId="4615"/>
    <cellStyle name="20% - Accent6 48 3 2" xfId="9198"/>
    <cellStyle name="20% - Accent6 48 3 2 2" xfId="20295"/>
    <cellStyle name="20% - Accent6 48 3 3" xfId="15712"/>
    <cellStyle name="20% - Accent6 48 4" xfId="2806"/>
    <cellStyle name="20% - Accent6 48 4 2" xfId="7389"/>
    <cellStyle name="20% - Accent6 48 4 2 2" xfId="18486"/>
    <cellStyle name="20% - Accent6 48 4 3" xfId="13903"/>
    <cellStyle name="20% - Accent6 48 5" xfId="5540"/>
    <cellStyle name="20% - Accent6 48 5 2" xfId="16637"/>
    <cellStyle name="20% - Accent6 48 6" xfId="12052"/>
    <cellStyle name="20% - Accent6 49" xfId="955"/>
    <cellStyle name="20% - Accent6 49 2" xfId="1892"/>
    <cellStyle name="20% - Accent6 49 2 2" xfId="3704"/>
    <cellStyle name="20% - Accent6 49 2 2 2" xfId="8287"/>
    <cellStyle name="20% - Accent6 49 2 2 2 2" xfId="19384"/>
    <cellStyle name="20% - Accent6 49 2 2 3" xfId="14801"/>
    <cellStyle name="20% - Accent6 49 2 3" xfId="6478"/>
    <cellStyle name="20% - Accent6 49 2 3 2" xfId="17575"/>
    <cellStyle name="20% - Accent6 49 2 4" xfId="12991"/>
    <cellStyle name="20% - Accent6 49 3" xfId="4628"/>
    <cellStyle name="20% - Accent6 49 3 2" xfId="9211"/>
    <cellStyle name="20% - Accent6 49 3 2 2" xfId="20308"/>
    <cellStyle name="20% - Accent6 49 3 3" xfId="15725"/>
    <cellStyle name="20% - Accent6 49 4" xfId="2819"/>
    <cellStyle name="20% - Accent6 49 4 2" xfId="7402"/>
    <cellStyle name="20% - Accent6 49 4 2 2" xfId="18499"/>
    <cellStyle name="20% - Accent6 49 4 3" xfId="13916"/>
    <cellStyle name="20% - Accent6 49 5" xfId="5553"/>
    <cellStyle name="20% - Accent6 49 5 2" xfId="16650"/>
    <cellStyle name="20% - Accent6 49 6" xfId="12065"/>
    <cellStyle name="20% - Accent6 5" xfId="135"/>
    <cellStyle name="20% - Accent6 5 2" xfId="1313"/>
    <cellStyle name="20% - Accent6 5 2 2" xfId="3132"/>
    <cellStyle name="20% - Accent6 5 2 2 2" xfId="7715"/>
    <cellStyle name="20% - Accent6 5 2 2 2 2" xfId="18812"/>
    <cellStyle name="20% - Accent6 5 2 2 3" xfId="14229"/>
    <cellStyle name="20% - Accent6 5 2 3" xfId="5906"/>
    <cellStyle name="20% - Accent6 5 2 3 2" xfId="17003"/>
    <cellStyle name="20% - Accent6 5 2 4" xfId="12419"/>
    <cellStyle name="20% - Accent6 5 3" xfId="4056"/>
    <cellStyle name="20% - Accent6 5 3 2" xfId="8639"/>
    <cellStyle name="20% - Accent6 5 3 2 2" xfId="19736"/>
    <cellStyle name="20% - Accent6 5 3 3" xfId="15153"/>
    <cellStyle name="20% - Accent6 5 4" xfId="2247"/>
    <cellStyle name="20% - Accent6 5 4 2" xfId="6830"/>
    <cellStyle name="20% - Accent6 5 4 2 2" xfId="17927"/>
    <cellStyle name="20% - Accent6 5 4 3" xfId="13344"/>
    <cellStyle name="20% - Accent6 5 5" xfId="4981"/>
    <cellStyle name="20% - Accent6 5 5 2" xfId="16078"/>
    <cellStyle name="20% - Accent6 5 6" xfId="389"/>
    <cellStyle name="20% - Accent6 5 6 2" xfId="11506"/>
    <cellStyle name="20% - Accent6 5 7" xfId="11257"/>
    <cellStyle name="20% - Accent6 50" xfId="968"/>
    <cellStyle name="20% - Accent6 50 2" xfId="1905"/>
    <cellStyle name="20% - Accent6 50 2 2" xfId="3717"/>
    <cellStyle name="20% - Accent6 50 2 2 2" xfId="8300"/>
    <cellStyle name="20% - Accent6 50 2 2 2 2" xfId="19397"/>
    <cellStyle name="20% - Accent6 50 2 2 3" xfId="14814"/>
    <cellStyle name="20% - Accent6 50 2 3" xfId="6491"/>
    <cellStyle name="20% - Accent6 50 2 3 2" xfId="17588"/>
    <cellStyle name="20% - Accent6 50 2 4" xfId="13004"/>
    <cellStyle name="20% - Accent6 50 3" xfId="4641"/>
    <cellStyle name="20% - Accent6 50 3 2" xfId="9224"/>
    <cellStyle name="20% - Accent6 50 3 2 2" xfId="20321"/>
    <cellStyle name="20% - Accent6 50 3 3" xfId="15738"/>
    <cellStyle name="20% - Accent6 50 4" xfId="2832"/>
    <cellStyle name="20% - Accent6 50 4 2" xfId="7415"/>
    <cellStyle name="20% - Accent6 50 4 2 2" xfId="18512"/>
    <cellStyle name="20% - Accent6 50 4 3" xfId="13929"/>
    <cellStyle name="20% - Accent6 50 5" xfId="5566"/>
    <cellStyle name="20% - Accent6 50 5 2" xfId="16663"/>
    <cellStyle name="20% - Accent6 50 6" xfId="12078"/>
    <cellStyle name="20% - Accent6 51" xfId="982"/>
    <cellStyle name="20% - Accent6 51 2" xfId="1919"/>
    <cellStyle name="20% - Accent6 51 2 2" xfId="3730"/>
    <cellStyle name="20% - Accent6 51 2 2 2" xfId="8313"/>
    <cellStyle name="20% - Accent6 51 2 2 2 2" xfId="19410"/>
    <cellStyle name="20% - Accent6 51 2 2 3" xfId="14827"/>
    <cellStyle name="20% - Accent6 51 2 3" xfId="6504"/>
    <cellStyle name="20% - Accent6 51 2 3 2" xfId="17601"/>
    <cellStyle name="20% - Accent6 51 2 4" xfId="13017"/>
    <cellStyle name="20% - Accent6 51 3" xfId="4654"/>
    <cellStyle name="20% - Accent6 51 3 2" xfId="9237"/>
    <cellStyle name="20% - Accent6 51 3 2 2" xfId="20334"/>
    <cellStyle name="20% - Accent6 51 3 3" xfId="15751"/>
    <cellStyle name="20% - Accent6 51 4" xfId="2845"/>
    <cellStyle name="20% - Accent6 51 4 2" xfId="7428"/>
    <cellStyle name="20% - Accent6 51 4 2 2" xfId="18525"/>
    <cellStyle name="20% - Accent6 51 4 3" xfId="13942"/>
    <cellStyle name="20% - Accent6 51 5" xfId="5579"/>
    <cellStyle name="20% - Accent6 51 5 2" xfId="16676"/>
    <cellStyle name="20% - Accent6 51 6" xfId="12091"/>
    <cellStyle name="20% - Accent6 52" xfId="995"/>
    <cellStyle name="20% - Accent6 52 2" xfId="1932"/>
    <cellStyle name="20% - Accent6 52 2 2" xfId="3743"/>
    <cellStyle name="20% - Accent6 52 2 2 2" xfId="8326"/>
    <cellStyle name="20% - Accent6 52 2 2 2 2" xfId="19423"/>
    <cellStyle name="20% - Accent6 52 2 2 3" xfId="14840"/>
    <cellStyle name="20% - Accent6 52 2 3" xfId="6517"/>
    <cellStyle name="20% - Accent6 52 2 3 2" xfId="17614"/>
    <cellStyle name="20% - Accent6 52 2 4" xfId="13030"/>
    <cellStyle name="20% - Accent6 52 3" xfId="4667"/>
    <cellStyle name="20% - Accent6 52 3 2" xfId="9250"/>
    <cellStyle name="20% - Accent6 52 3 2 2" xfId="20347"/>
    <cellStyle name="20% - Accent6 52 3 3" xfId="15764"/>
    <cellStyle name="20% - Accent6 52 4" xfId="2858"/>
    <cellStyle name="20% - Accent6 52 4 2" xfId="7441"/>
    <cellStyle name="20% - Accent6 52 4 2 2" xfId="18538"/>
    <cellStyle name="20% - Accent6 52 4 3" xfId="13955"/>
    <cellStyle name="20% - Accent6 52 5" xfId="5592"/>
    <cellStyle name="20% - Accent6 52 5 2" xfId="16689"/>
    <cellStyle name="20% - Accent6 52 6" xfId="12104"/>
    <cellStyle name="20% - Accent6 53" xfId="1008"/>
    <cellStyle name="20% - Accent6 53 2" xfId="1945"/>
    <cellStyle name="20% - Accent6 53 2 2" xfId="3756"/>
    <cellStyle name="20% - Accent6 53 2 2 2" xfId="8339"/>
    <cellStyle name="20% - Accent6 53 2 2 2 2" xfId="19436"/>
    <cellStyle name="20% - Accent6 53 2 2 3" xfId="14853"/>
    <cellStyle name="20% - Accent6 53 2 3" xfId="6530"/>
    <cellStyle name="20% - Accent6 53 2 3 2" xfId="17627"/>
    <cellStyle name="20% - Accent6 53 2 4" xfId="13043"/>
    <cellStyle name="20% - Accent6 53 3" xfId="4680"/>
    <cellStyle name="20% - Accent6 53 3 2" xfId="9263"/>
    <cellStyle name="20% - Accent6 53 3 2 2" xfId="20360"/>
    <cellStyle name="20% - Accent6 53 3 3" xfId="15777"/>
    <cellStyle name="20% - Accent6 53 4" xfId="2871"/>
    <cellStyle name="20% - Accent6 53 4 2" xfId="7454"/>
    <cellStyle name="20% - Accent6 53 4 2 2" xfId="18551"/>
    <cellStyle name="20% - Accent6 53 4 3" xfId="13968"/>
    <cellStyle name="20% - Accent6 53 5" xfId="5605"/>
    <cellStyle name="20% - Accent6 53 5 2" xfId="16702"/>
    <cellStyle name="20% - Accent6 53 6" xfId="12117"/>
    <cellStyle name="20% - Accent6 54" xfId="1021"/>
    <cellStyle name="20% - Accent6 54 2" xfId="1958"/>
    <cellStyle name="20% - Accent6 54 2 2" xfId="3769"/>
    <cellStyle name="20% - Accent6 54 2 2 2" xfId="8352"/>
    <cellStyle name="20% - Accent6 54 2 2 2 2" xfId="19449"/>
    <cellStyle name="20% - Accent6 54 2 2 3" xfId="14866"/>
    <cellStyle name="20% - Accent6 54 2 3" xfId="6543"/>
    <cellStyle name="20% - Accent6 54 2 3 2" xfId="17640"/>
    <cellStyle name="20% - Accent6 54 2 4" xfId="13056"/>
    <cellStyle name="20% - Accent6 54 3" xfId="4693"/>
    <cellStyle name="20% - Accent6 54 3 2" xfId="9276"/>
    <cellStyle name="20% - Accent6 54 3 2 2" xfId="20373"/>
    <cellStyle name="20% - Accent6 54 3 3" xfId="15790"/>
    <cellStyle name="20% - Accent6 54 4" xfId="2884"/>
    <cellStyle name="20% - Accent6 54 4 2" xfId="7467"/>
    <cellStyle name="20% - Accent6 54 4 2 2" xfId="18564"/>
    <cellStyle name="20% - Accent6 54 4 3" xfId="13981"/>
    <cellStyle name="20% - Accent6 54 5" xfId="5618"/>
    <cellStyle name="20% - Accent6 54 5 2" xfId="16715"/>
    <cellStyle name="20% - Accent6 54 6" xfId="12130"/>
    <cellStyle name="20% - Accent6 55" xfId="1034"/>
    <cellStyle name="20% - Accent6 55 2" xfId="1971"/>
    <cellStyle name="20% - Accent6 55 2 2" xfId="3782"/>
    <cellStyle name="20% - Accent6 55 2 2 2" xfId="8365"/>
    <cellStyle name="20% - Accent6 55 2 2 2 2" xfId="19462"/>
    <cellStyle name="20% - Accent6 55 2 2 3" xfId="14879"/>
    <cellStyle name="20% - Accent6 55 2 3" xfId="6556"/>
    <cellStyle name="20% - Accent6 55 2 3 2" xfId="17653"/>
    <cellStyle name="20% - Accent6 55 2 4" xfId="13069"/>
    <cellStyle name="20% - Accent6 55 3" xfId="4706"/>
    <cellStyle name="20% - Accent6 55 3 2" xfId="9289"/>
    <cellStyle name="20% - Accent6 55 3 2 2" xfId="20386"/>
    <cellStyle name="20% - Accent6 55 3 3" xfId="15803"/>
    <cellStyle name="20% - Accent6 55 4" xfId="2897"/>
    <cellStyle name="20% - Accent6 55 4 2" xfId="7480"/>
    <cellStyle name="20% - Accent6 55 4 2 2" xfId="18577"/>
    <cellStyle name="20% - Accent6 55 4 3" xfId="13994"/>
    <cellStyle name="20% - Accent6 55 5" xfId="5631"/>
    <cellStyle name="20% - Accent6 55 5 2" xfId="16728"/>
    <cellStyle name="20% - Accent6 55 6" xfId="12143"/>
    <cellStyle name="20% - Accent6 56" xfId="1047"/>
    <cellStyle name="20% - Accent6 56 2" xfId="1984"/>
    <cellStyle name="20% - Accent6 56 2 2" xfId="3795"/>
    <cellStyle name="20% - Accent6 56 2 2 2" xfId="8378"/>
    <cellStyle name="20% - Accent6 56 2 2 2 2" xfId="19475"/>
    <cellStyle name="20% - Accent6 56 2 2 3" xfId="14892"/>
    <cellStyle name="20% - Accent6 56 2 3" xfId="6569"/>
    <cellStyle name="20% - Accent6 56 2 3 2" xfId="17666"/>
    <cellStyle name="20% - Accent6 56 2 4" xfId="13082"/>
    <cellStyle name="20% - Accent6 56 3" xfId="4719"/>
    <cellStyle name="20% - Accent6 56 3 2" xfId="9302"/>
    <cellStyle name="20% - Accent6 56 3 2 2" xfId="20399"/>
    <cellStyle name="20% - Accent6 56 3 3" xfId="15816"/>
    <cellStyle name="20% - Accent6 56 4" xfId="2910"/>
    <cellStyle name="20% - Accent6 56 4 2" xfId="7493"/>
    <cellStyle name="20% - Accent6 56 4 2 2" xfId="18590"/>
    <cellStyle name="20% - Accent6 56 4 3" xfId="14007"/>
    <cellStyle name="20% - Accent6 56 5" xfId="5644"/>
    <cellStyle name="20% - Accent6 56 5 2" xfId="16741"/>
    <cellStyle name="20% - Accent6 56 6" xfId="12156"/>
    <cellStyle name="20% - Accent6 57" xfId="1060"/>
    <cellStyle name="20% - Accent6 57 2" xfId="1997"/>
    <cellStyle name="20% - Accent6 57 2 2" xfId="3808"/>
    <cellStyle name="20% - Accent6 57 2 2 2" xfId="8391"/>
    <cellStyle name="20% - Accent6 57 2 2 2 2" xfId="19488"/>
    <cellStyle name="20% - Accent6 57 2 2 3" xfId="14905"/>
    <cellStyle name="20% - Accent6 57 2 3" xfId="6582"/>
    <cellStyle name="20% - Accent6 57 2 3 2" xfId="17679"/>
    <cellStyle name="20% - Accent6 57 2 4" xfId="13095"/>
    <cellStyle name="20% - Accent6 57 3" xfId="4732"/>
    <cellStyle name="20% - Accent6 57 3 2" xfId="9315"/>
    <cellStyle name="20% - Accent6 57 3 2 2" xfId="20412"/>
    <cellStyle name="20% - Accent6 57 3 3" xfId="15829"/>
    <cellStyle name="20% - Accent6 57 4" xfId="2923"/>
    <cellStyle name="20% - Accent6 57 4 2" xfId="7506"/>
    <cellStyle name="20% - Accent6 57 4 2 2" xfId="18603"/>
    <cellStyle name="20% - Accent6 57 4 3" xfId="14020"/>
    <cellStyle name="20% - Accent6 57 5" xfId="5657"/>
    <cellStyle name="20% - Accent6 57 5 2" xfId="16754"/>
    <cellStyle name="20% - Accent6 57 6" xfId="12169"/>
    <cellStyle name="20% - Accent6 58" xfId="1073"/>
    <cellStyle name="20% - Accent6 58 2" xfId="2010"/>
    <cellStyle name="20% - Accent6 58 2 2" xfId="3821"/>
    <cellStyle name="20% - Accent6 58 2 2 2" xfId="8404"/>
    <cellStyle name="20% - Accent6 58 2 2 2 2" xfId="19501"/>
    <cellStyle name="20% - Accent6 58 2 2 3" xfId="14918"/>
    <cellStyle name="20% - Accent6 58 2 3" xfId="6595"/>
    <cellStyle name="20% - Accent6 58 2 3 2" xfId="17692"/>
    <cellStyle name="20% - Accent6 58 2 4" xfId="13108"/>
    <cellStyle name="20% - Accent6 58 3" xfId="4745"/>
    <cellStyle name="20% - Accent6 58 3 2" xfId="9328"/>
    <cellStyle name="20% - Accent6 58 3 2 2" xfId="20425"/>
    <cellStyle name="20% - Accent6 58 3 3" xfId="15842"/>
    <cellStyle name="20% - Accent6 58 4" xfId="2936"/>
    <cellStyle name="20% - Accent6 58 4 2" xfId="7519"/>
    <cellStyle name="20% - Accent6 58 4 2 2" xfId="18616"/>
    <cellStyle name="20% - Accent6 58 4 3" xfId="14033"/>
    <cellStyle name="20% - Accent6 58 5" xfId="5670"/>
    <cellStyle name="20% - Accent6 58 5 2" xfId="16767"/>
    <cellStyle name="20% - Accent6 58 6" xfId="12182"/>
    <cellStyle name="20% - Accent6 59" xfId="1086"/>
    <cellStyle name="20% - Accent6 59 2" xfId="2023"/>
    <cellStyle name="20% - Accent6 59 2 2" xfId="3834"/>
    <cellStyle name="20% - Accent6 59 2 2 2" xfId="8417"/>
    <cellStyle name="20% - Accent6 59 2 2 2 2" xfId="19514"/>
    <cellStyle name="20% - Accent6 59 2 2 3" xfId="14931"/>
    <cellStyle name="20% - Accent6 59 2 3" xfId="6608"/>
    <cellStyle name="20% - Accent6 59 2 3 2" xfId="17705"/>
    <cellStyle name="20% - Accent6 59 2 4" xfId="13121"/>
    <cellStyle name="20% - Accent6 59 3" xfId="4758"/>
    <cellStyle name="20% - Accent6 59 3 2" xfId="9341"/>
    <cellStyle name="20% - Accent6 59 3 2 2" xfId="20438"/>
    <cellStyle name="20% - Accent6 59 3 3" xfId="15855"/>
    <cellStyle name="20% - Accent6 59 4" xfId="2949"/>
    <cellStyle name="20% - Accent6 59 4 2" xfId="7532"/>
    <cellStyle name="20% - Accent6 59 4 2 2" xfId="18629"/>
    <cellStyle name="20% - Accent6 59 4 3" xfId="14046"/>
    <cellStyle name="20% - Accent6 59 5" xfId="5683"/>
    <cellStyle name="20% - Accent6 59 5 2" xfId="16780"/>
    <cellStyle name="20% - Accent6 59 6" xfId="12195"/>
    <cellStyle name="20% - Accent6 6" xfId="162"/>
    <cellStyle name="20% - Accent6 6 2" xfId="1327"/>
    <cellStyle name="20% - Accent6 6 2 2" xfId="3145"/>
    <cellStyle name="20% - Accent6 6 2 2 2" xfId="7728"/>
    <cellStyle name="20% - Accent6 6 2 2 2 2" xfId="18825"/>
    <cellStyle name="20% - Accent6 6 2 2 3" xfId="14242"/>
    <cellStyle name="20% - Accent6 6 2 3" xfId="5919"/>
    <cellStyle name="20% - Accent6 6 2 3 2" xfId="17016"/>
    <cellStyle name="20% - Accent6 6 2 4" xfId="12432"/>
    <cellStyle name="20% - Accent6 6 3" xfId="4069"/>
    <cellStyle name="20% - Accent6 6 3 2" xfId="8652"/>
    <cellStyle name="20% - Accent6 6 3 2 2" xfId="19749"/>
    <cellStyle name="20% - Accent6 6 3 3" xfId="15166"/>
    <cellStyle name="20% - Accent6 6 4" xfId="2260"/>
    <cellStyle name="20% - Accent6 6 4 2" xfId="6843"/>
    <cellStyle name="20% - Accent6 6 4 2 2" xfId="17940"/>
    <cellStyle name="20% - Accent6 6 4 3" xfId="13357"/>
    <cellStyle name="20% - Accent6 6 5" xfId="4994"/>
    <cellStyle name="20% - Accent6 6 5 2" xfId="16091"/>
    <cellStyle name="20% - Accent6 6 6" xfId="403"/>
    <cellStyle name="20% - Accent6 6 6 2" xfId="11519"/>
    <cellStyle name="20% - Accent6 6 7" xfId="11283"/>
    <cellStyle name="20% - Accent6 60" xfId="1099"/>
    <cellStyle name="20% - Accent6 60 2" xfId="2036"/>
    <cellStyle name="20% - Accent6 60 2 2" xfId="3847"/>
    <cellStyle name="20% - Accent6 60 2 2 2" xfId="8430"/>
    <cellStyle name="20% - Accent6 60 2 2 2 2" xfId="19527"/>
    <cellStyle name="20% - Accent6 60 2 2 3" xfId="14944"/>
    <cellStyle name="20% - Accent6 60 2 3" xfId="6621"/>
    <cellStyle name="20% - Accent6 60 2 3 2" xfId="17718"/>
    <cellStyle name="20% - Accent6 60 2 4" xfId="13134"/>
    <cellStyle name="20% - Accent6 60 3" xfId="4771"/>
    <cellStyle name="20% - Accent6 60 3 2" xfId="9354"/>
    <cellStyle name="20% - Accent6 60 3 2 2" xfId="20451"/>
    <cellStyle name="20% - Accent6 60 3 3" xfId="15868"/>
    <cellStyle name="20% - Accent6 60 4" xfId="2962"/>
    <cellStyle name="20% - Accent6 60 4 2" xfId="7545"/>
    <cellStyle name="20% - Accent6 60 4 2 2" xfId="18642"/>
    <cellStyle name="20% - Accent6 60 4 3" xfId="14059"/>
    <cellStyle name="20% - Accent6 60 5" xfId="5696"/>
    <cellStyle name="20% - Accent6 60 5 2" xfId="16793"/>
    <cellStyle name="20% - Accent6 60 6" xfId="12208"/>
    <cellStyle name="20% - Accent6 61" xfId="1112"/>
    <cellStyle name="20% - Accent6 61 2" xfId="2049"/>
    <cellStyle name="20% - Accent6 61 2 2" xfId="3860"/>
    <cellStyle name="20% - Accent6 61 2 2 2" xfId="8443"/>
    <cellStyle name="20% - Accent6 61 2 2 2 2" xfId="19540"/>
    <cellStyle name="20% - Accent6 61 2 2 3" xfId="14957"/>
    <cellStyle name="20% - Accent6 61 2 3" xfId="6634"/>
    <cellStyle name="20% - Accent6 61 2 3 2" xfId="17731"/>
    <cellStyle name="20% - Accent6 61 2 4" xfId="13147"/>
    <cellStyle name="20% - Accent6 61 3" xfId="4784"/>
    <cellStyle name="20% - Accent6 61 3 2" xfId="9367"/>
    <cellStyle name="20% - Accent6 61 3 2 2" xfId="20464"/>
    <cellStyle name="20% - Accent6 61 3 3" xfId="15881"/>
    <cellStyle name="20% - Accent6 61 4" xfId="2975"/>
    <cellStyle name="20% - Accent6 61 4 2" xfId="7558"/>
    <cellStyle name="20% - Accent6 61 4 2 2" xfId="18655"/>
    <cellStyle name="20% - Accent6 61 4 3" xfId="14072"/>
    <cellStyle name="20% - Accent6 61 5" xfId="5709"/>
    <cellStyle name="20% - Accent6 61 5 2" xfId="16806"/>
    <cellStyle name="20% - Accent6 61 6" xfId="12221"/>
    <cellStyle name="20% - Accent6 62" xfId="1125"/>
    <cellStyle name="20% - Accent6 62 2" xfId="2062"/>
    <cellStyle name="20% - Accent6 62 2 2" xfId="3873"/>
    <cellStyle name="20% - Accent6 62 2 2 2" xfId="8456"/>
    <cellStyle name="20% - Accent6 62 2 2 2 2" xfId="19553"/>
    <cellStyle name="20% - Accent6 62 2 2 3" xfId="14970"/>
    <cellStyle name="20% - Accent6 62 2 3" xfId="6647"/>
    <cellStyle name="20% - Accent6 62 2 3 2" xfId="17744"/>
    <cellStyle name="20% - Accent6 62 2 4" xfId="13160"/>
    <cellStyle name="20% - Accent6 62 3" xfId="4797"/>
    <cellStyle name="20% - Accent6 62 3 2" xfId="9380"/>
    <cellStyle name="20% - Accent6 62 3 2 2" xfId="20477"/>
    <cellStyle name="20% - Accent6 62 3 3" xfId="15894"/>
    <cellStyle name="20% - Accent6 62 4" xfId="2988"/>
    <cellStyle name="20% - Accent6 62 4 2" xfId="7571"/>
    <cellStyle name="20% - Accent6 62 4 2 2" xfId="18668"/>
    <cellStyle name="20% - Accent6 62 4 3" xfId="14085"/>
    <cellStyle name="20% - Accent6 62 5" xfId="5722"/>
    <cellStyle name="20% - Accent6 62 5 2" xfId="16819"/>
    <cellStyle name="20% - Accent6 62 6" xfId="12234"/>
    <cellStyle name="20% - Accent6 63" xfId="1138"/>
    <cellStyle name="20% - Accent6 63 2" xfId="2075"/>
    <cellStyle name="20% - Accent6 63 2 2" xfId="3886"/>
    <cellStyle name="20% - Accent6 63 2 2 2" xfId="8469"/>
    <cellStyle name="20% - Accent6 63 2 2 2 2" xfId="19566"/>
    <cellStyle name="20% - Accent6 63 2 2 3" xfId="14983"/>
    <cellStyle name="20% - Accent6 63 2 3" xfId="6660"/>
    <cellStyle name="20% - Accent6 63 2 3 2" xfId="17757"/>
    <cellStyle name="20% - Accent6 63 2 4" xfId="13173"/>
    <cellStyle name="20% - Accent6 63 3" xfId="4810"/>
    <cellStyle name="20% - Accent6 63 3 2" xfId="9393"/>
    <cellStyle name="20% - Accent6 63 3 2 2" xfId="20490"/>
    <cellStyle name="20% - Accent6 63 3 3" xfId="15907"/>
    <cellStyle name="20% - Accent6 63 4" xfId="3001"/>
    <cellStyle name="20% - Accent6 63 4 2" xfId="7584"/>
    <cellStyle name="20% - Accent6 63 4 2 2" xfId="18681"/>
    <cellStyle name="20% - Accent6 63 4 3" xfId="14098"/>
    <cellStyle name="20% - Accent6 63 5" xfId="5735"/>
    <cellStyle name="20% - Accent6 63 5 2" xfId="16832"/>
    <cellStyle name="20% - Accent6 63 6" xfId="12247"/>
    <cellStyle name="20% - Accent6 64" xfId="1153"/>
    <cellStyle name="20% - Accent6 64 2" xfId="2090"/>
    <cellStyle name="20% - Accent6 64 2 2" xfId="3899"/>
    <cellStyle name="20% - Accent6 64 2 2 2" xfId="8482"/>
    <cellStyle name="20% - Accent6 64 2 2 2 2" xfId="19579"/>
    <cellStyle name="20% - Accent6 64 2 2 3" xfId="14996"/>
    <cellStyle name="20% - Accent6 64 2 3" xfId="6673"/>
    <cellStyle name="20% - Accent6 64 2 3 2" xfId="17770"/>
    <cellStyle name="20% - Accent6 64 2 4" xfId="13187"/>
    <cellStyle name="20% - Accent6 64 3" xfId="4823"/>
    <cellStyle name="20% - Accent6 64 3 2" xfId="9406"/>
    <cellStyle name="20% - Accent6 64 3 2 2" xfId="20503"/>
    <cellStyle name="20% - Accent6 64 3 3" xfId="15920"/>
    <cellStyle name="20% - Accent6 64 4" xfId="3014"/>
    <cellStyle name="20% - Accent6 64 4 2" xfId="7597"/>
    <cellStyle name="20% - Accent6 64 4 2 2" xfId="18694"/>
    <cellStyle name="20% - Accent6 64 4 3" xfId="14111"/>
    <cellStyle name="20% - Accent6 64 5" xfId="5749"/>
    <cellStyle name="20% - Accent6 64 5 2" xfId="16846"/>
    <cellStyle name="20% - Accent6 64 6" xfId="12261"/>
    <cellStyle name="20% - Accent6 65" xfId="1166"/>
    <cellStyle name="20% - Accent6 65 2" xfId="2103"/>
    <cellStyle name="20% - Accent6 65 2 2" xfId="3912"/>
    <cellStyle name="20% - Accent6 65 2 2 2" xfId="8495"/>
    <cellStyle name="20% - Accent6 65 2 2 2 2" xfId="19592"/>
    <cellStyle name="20% - Accent6 65 2 2 3" xfId="15009"/>
    <cellStyle name="20% - Accent6 65 2 3" xfId="6686"/>
    <cellStyle name="20% - Accent6 65 2 3 2" xfId="17783"/>
    <cellStyle name="20% - Accent6 65 2 4" xfId="13200"/>
    <cellStyle name="20% - Accent6 65 3" xfId="4836"/>
    <cellStyle name="20% - Accent6 65 3 2" xfId="9419"/>
    <cellStyle name="20% - Accent6 65 3 2 2" xfId="20516"/>
    <cellStyle name="20% - Accent6 65 3 3" xfId="15933"/>
    <cellStyle name="20% - Accent6 65 4" xfId="3027"/>
    <cellStyle name="20% - Accent6 65 4 2" xfId="7610"/>
    <cellStyle name="20% - Accent6 65 4 2 2" xfId="18707"/>
    <cellStyle name="20% - Accent6 65 4 3" xfId="14124"/>
    <cellStyle name="20% - Accent6 65 5" xfId="5762"/>
    <cellStyle name="20% - Accent6 65 5 2" xfId="16859"/>
    <cellStyle name="20% - Accent6 65 6" xfId="12274"/>
    <cellStyle name="20% - Accent6 66" xfId="1179"/>
    <cellStyle name="20% - Accent6 66 2" xfId="2116"/>
    <cellStyle name="20% - Accent6 66 2 2" xfId="3925"/>
    <cellStyle name="20% - Accent6 66 2 2 2" xfId="8508"/>
    <cellStyle name="20% - Accent6 66 2 2 2 2" xfId="19605"/>
    <cellStyle name="20% - Accent6 66 2 2 3" xfId="15022"/>
    <cellStyle name="20% - Accent6 66 2 3" xfId="6699"/>
    <cellStyle name="20% - Accent6 66 2 3 2" xfId="17796"/>
    <cellStyle name="20% - Accent6 66 2 4" xfId="13213"/>
    <cellStyle name="20% - Accent6 66 3" xfId="4849"/>
    <cellStyle name="20% - Accent6 66 3 2" xfId="9432"/>
    <cellStyle name="20% - Accent6 66 3 2 2" xfId="20529"/>
    <cellStyle name="20% - Accent6 66 3 3" xfId="15946"/>
    <cellStyle name="20% - Accent6 66 4" xfId="3040"/>
    <cellStyle name="20% - Accent6 66 4 2" xfId="7623"/>
    <cellStyle name="20% - Accent6 66 4 2 2" xfId="18720"/>
    <cellStyle name="20% - Accent6 66 4 3" xfId="14137"/>
    <cellStyle name="20% - Accent6 66 5" xfId="5775"/>
    <cellStyle name="20% - Accent6 66 5 2" xfId="16872"/>
    <cellStyle name="20% - Accent6 66 6" xfId="12287"/>
    <cellStyle name="20% - Accent6 67" xfId="1192"/>
    <cellStyle name="20% - Accent6 67 2" xfId="2129"/>
    <cellStyle name="20% - Accent6 67 2 2" xfId="3938"/>
    <cellStyle name="20% - Accent6 67 2 2 2" xfId="8521"/>
    <cellStyle name="20% - Accent6 67 2 2 2 2" xfId="19618"/>
    <cellStyle name="20% - Accent6 67 2 2 3" xfId="15035"/>
    <cellStyle name="20% - Accent6 67 2 3" xfId="6712"/>
    <cellStyle name="20% - Accent6 67 2 3 2" xfId="17809"/>
    <cellStyle name="20% - Accent6 67 2 4" xfId="13226"/>
    <cellStyle name="20% - Accent6 67 3" xfId="4862"/>
    <cellStyle name="20% - Accent6 67 3 2" xfId="9445"/>
    <cellStyle name="20% - Accent6 67 3 2 2" xfId="20542"/>
    <cellStyle name="20% - Accent6 67 3 3" xfId="15959"/>
    <cellStyle name="20% - Accent6 67 4" xfId="3053"/>
    <cellStyle name="20% - Accent6 67 4 2" xfId="7636"/>
    <cellStyle name="20% - Accent6 67 4 2 2" xfId="18733"/>
    <cellStyle name="20% - Accent6 67 4 3" xfId="14150"/>
    <cellStyle name="20% - Accent6 67 5" xfId="5788"/>
    <cellStyle name="20% - Accent6 67 5 2" xfId="16885"/>
    <cellStyle name="20% - Accent6 67 6" xfId="12300"/>
    <cellStyle name="20% - Accent6 68" xfId="1205"/>
    <cellStyle name="20% - Accent6 68 2" xfId="2142"/>
    <cellStyle name="20% - Accent6 68 2 2" xfId="3951"/>
    <cellStyle name="20% - Accent6 68 2 2 2" xfId="8534"/>
    <cellStyle name="20% - Accent6 68 2 2 2 2" xfId="19631"/>
    <cellStyle name="20% - Accent6 68 2 2 3" xfId="15048"/>
    <cellStyle name="20% - Accent6 68 2 3" xfId="6725"/>
    <cellStyle name="20% - Accent6 68 2 3 2" xfId="17822"/>
    <cellStyle name="20% - Accent6 68 2 4" xfId="13239"/>
    <cellStyle name="20% - Accent6 68 3" xfId="4875"/>
    <cellStyle name="20% - Accent6 68 3 2" xfId="9458"/>
    <cellStyle name="20% - Accent6 68 3 2 2" xfId="20555"/>
    <cellStyle name="20% - Accent6 68 3 3" xfId="15972"/>
    <cellStyle name="20% - Accent6 68 4" xfId="3066"/>
    <cellStyle name="20% - Accent6 68 4 2" xfId="7649"/>
    <cellStyle name="20% - Accent6 68 4 2 2" xfId="18746"/>
    <cellStyle name="20% - Accent6 68 4 3" xfId="14163"/>
    <cellStyle name="20% - Accent6 68 5" xfId="5801"/>
    <cellStyle name="20% - Accent6 68 5 2" xfId="16898"/>
    <cellStyle name="20% - Accent6 68 6" xfId="12313"/>
    <cellStyle name="20% - Accent6 69" xfId="1218"/>
    <cellStyle name="20% - Accent6 69 2" xfId="2155"/>
    <cellStyle name="20% - Accent6 69 2 2" xfId="6738"/>
    <cellStyle name="20% - Accent6 69 2 2 2" xfId="17835"/>
    <cellStyle name="20% - Accent6 69 2 3" xfId="13252"/>
    <cellStyle name="20% - Accent6 69 3" xfId="3964"/>
    <cellStyle name="20% - Accent6 69 3 2" xfId="8547"/>
    <cellStyle name="20% - Accent6 69 3 2 2" xfId="19644"/>
    <cellStyle name="20% - Accent6 69 3 3" xfId="15061"/>
    <cellStyle name="20% - Accent6 69 4" xfId="5814"/>
    <cellStyle name="20% - Accent6 69 4 2" xfId="16911"/>
    <cellStyle name="20% - Accent6 69 5" xfId="12326"/>
    <cellStyle name="20% - Accent6 7" xfId="188"/>
    <cellStyle name="20% - Accent6 7 2" xfId="1340"/>
    <cellStyle name="20% - Accent6 7 2 2" xfId="3158"/>
    <cellStyle name="20% - Accent6 7 2 2 2" xfId="7741"/>
    <cellStyle name="20% - Accent6 7 2 2 2 2" xfId="18838"/>
    <cellStyle name="20% - Accent6 7 2 2 3" xfId="14255"/>
    <cellStyle name="20% - Accent6 7 2 3" xfId="5932"/>
    <cellStyle name="20% - Accent6 7 2 3 2" xfId="17029"/>
    <cellStyle name="20% - Accent6 7 2 4" xfId="12445"/>
    <cellStyle name="20% - Accent6 7 3" xfId="4082"/>
    <cellStyle name="20% - Accent6 7 3 2" xfId="8665"/>
    <cellStyle name="20% - Accent6 7 3 2 2" xfId="19762"/>
    <cellStyle name="20% - Accent6 7 3 3" xfId="15179"/>
    <cellStyle name="20% - Accent6 7 4" xfId="2273"/>
    <cellStyle name="20% - Accent6 7 4 2" xfId="6856"/>
    <cellStyle name="20% - Accent6 7 4 2 2" xfId="17953"/>
    <cellStyle name="20% - Accent6 7 4 3" xfId="13370"/>
    <cellStyle name="20% - Accent6 7 5" xfId="5007"/>
    <cellStyle name="20% - Accent6 7 5 2" xfId="16104"/>
    <cellStyle name="20% - Accent6 7 6" xfId="416"/>
    <cellStyle name="20% - Accent6 7 6 2" xfId="11532"/>
    <cellStyle name="20% - Accent6 7 7" xfId="11309"/>
    <cellStyle name="20% - Accent6 70" xfId="1231"/>
    <cellStyle name="20% - Accent6 70 2" xfId="2168"/>
    <cellStyle name="20% - Accent6 70 2 2" xfId="6751"/>
    <cellStyle name="20% - Accent6 70 2 2 2" xfId="17848"/>
    <cellStyle name="20% - Accent6 70 2 3" xfId="13265"/>
    <cellStyle name="20% - Accent6 70 3" xfId="3977"/>
    <cellStyle name="20% - Accent6 70 3 2" xfId="8560"/>
    <cellStyle name="20% - Accent6 70 3 2 2" xfId="19657"/>
    <cellStyle name="20% - Accent6 70 3 3" xfId="15074"/>
    <cellStyle name="20% - Accent6 70 4" xfId="5827"/>
    <cellStyle name="20% - Accent6 70 4 2" xfId="16924"/>
    <cellStyle name="20% - Accent6 70 5" xfId="12339"/>
    <cellStyle name="20% - Accent6 71" xfId="1244"/>
    <cellStyle name="20% - Accent6 71 2" xfId="2181"/>
    <cellStyle name="20% - Accent6 71 2 2" xfId="6764"/>
    <cellStyle name="20% - Accent6 71 2 2 2" xfId="17861"/>
    <cellStyle name="20% - Accent6 71 2 3" xfId="13278"/>
    <cellStyle name="20% - Accent6 71 3" xfId="3990"/>
    <cellStyle name="20% - Accent6 71 3 2" xfId="8573"/>
    <cellStyle name="20% - Accent6 71 3 2 2" xfId="19670"/>
    <cellStyle name="20% - Accent6 71 3 3" xfId="15087"/>
    <cellStyle name="20% - Accent6 71 4" xfId="5840"/>
    <cellStyle name="20% - Accent6 71 4 2" xfId="16937"/>
    <cellStyle name="20% - Accent6 71 5" xfId="12352"/>
    <cellStyle name="20% - Accent6 72" xfId="1252"/>
    <cellStyle name="20% - Accent6 72 2" xfId="3073"/>
    <cellStyle name="20% - Accent6 72 2 2" xfId="7656"/>
    <cellStyle name="20% - Accent6 72 2 2 2" xfId="18753"/>
    <cellStyle name="20% - Accent6 72 2 3" xfId="14170"/>
    <cellStyle name="20% - Accent6 72 3" xfId="5847"/>
    <cellStyle name="20% - Accent6 72 3 2" xfId="16944"/>
    <cellStyle name="20% - Accent6 72 4" xfId="12360"/>
    <cellStyle name="20% - Accent6 73" xfId="3997"/>
    <cellStyle name="20% - Accent6 73 2" xfId="8580"/>
    <cellStyle name="20% - Accent6 73 2 2" xfId="19677"/>
    <cellStyle name="20% - Accent6 73 3" xfId="15094"/>
    <cellStyle name="20% - Accent6 74" xfId="2188"/>
    <cellStyle name="20% - Accent6 74 2" xfId="6771"/>
    <cellStyle name="20% - Accent6 74 2 2" xfId="17868"/>
    <cellStyle name="20% - Accent6 74 3" xfId="13285"/>
    <cellStyle name="20% - Accent6 75" xfId="4888"/>
    <cellStyle name="20% - Accent6 75 2" xfId="9471"/>
    <cellStyle name="20% - Accent6 75 2 2" xfId="20568"/>
    <cellStyle name="20% - Accent6 75 3" xfId="15985"/>
    <cellStyle name="20% - Accent6 76" xfId="4914"/>
    <cellStyle name="20% - Accent6 76 2" xfId="16011"/>
    <cellStyle name="20% - Accent6 77" xfId="4922"/>
    <cellStyle name="20% - Accent6 77 2" xfId="16019"/>
    <cellStyle name="20% - Accent6 78" xfId="9497"/>
    <cellStyle name="20% - Accent6 78 2" xfId="20594"/>
    <cellStyle name="20% - Accent6 79" xfId="9511"/>
    <cellStyle name="20% - Accent6 79 2" xfId="20607"/>
    <cellStyle name="20% - Accent6 8" xfId="201"/>
    <cellStyle name="20% - Accent6 8 2" xfId="1353"/>
    <cellStyle name="20% - Accent6 8 2 2" xfId="3171"/>
    <cellStyle name="20% - Accent6 8 2 2 2" xfId="7754"/>
    <cellStyle name="20% - Accent6 8 2 2 2 2" xfId="18851"/>
    <cellStyle name="20% - Accent6 8 2 2 3" xfId="14268"/>
    <cellStyle name="20% - Accent6 8 2 3" xfId="5945"/>
    <cellStyle name="20% - Accent6 8 2 3 2" xfId="17042"/>
    <cellStyle name="20% - Accent6 8 2 4" xfId="12458"/>
    <cellStyle name="20% - Accent6 8 3" xfId="4095"/>
    <cellStyle name="20% - Accent6 8 3 2" xfId="8678"/>
    <cellStyle name="20% - Accent6 8 3 2 2" xfId="19775"/>
    <cellStyle name="20% - Accent6 8 3 3" xfId="15192"/>
    <cellStyle name="20% - Accent6 8 4" xfId="2286"/>
    <cellStyle name="20% - Accent6 8 4 2" xfId="6869"/>
    <cellStyle name="20% - Accent6 8 4 2 2" xfId="17966"/>
    <cellStyle name="20% - Accent6 8 4 3" xfId="13383"/>
    <cellStyle name="20% - Accent6 8 5" xfId="5020"/>
    <cellStyle name="20% - Accent6 8 5 2" xfId="16117"/>
    <cellStyle name="20% - Accent6 8 6" xfId="429"/>
    <cellStyle name="20% - Accent6 8 6 2" xfId="11545"/>
    <cellStyle name="20% - Accent6 8 7" xfId="11322"/>
    <cellStyle name="20% - Accent6 80" xfId="9524"/>
    <cellStyle name="20% - Accent6 80 2" xfId="20620"/>
    <cellStyle name="20% - Accent6 81" xfId="9537"/>
    <cellStyle name="20% - Accent6 81 2" xfId="20633"/>
    <cellStyle name="20% - Accent6 82" xfId="9563"/>
    <cellStyle name="20% - Accent6 82 2" xfId="20659"/>
    <cellStyle name="20% - Accent6 83" xfId="9589"/>
    <cellStyle name="20% - Accent6 83 2" xfId="20685"/>
    <cellStyle name="20% - Accent6 84" xfId="9615"/>
    <cellStyle name="20% - Accent6 84 2" xfId="20711"/>
    <cellStyle name="20% - Accent6 85" xfId="9641"/>
    <cellStyle name="20% - Accent6 85 2" xfId="20737"/>
    <cellStyle name="20% - Accent6 86" xfId="9667"/>
    <cellStyle name="20% - Accent6 86 2" xfId="20763"/>
    <cellStyle name="20% - Accent6 87" xfId="9693"/>
    <cellStyle name="20% - Accent6 87 2" xfId="20789"/>
    <cellStyle name="20% - Accent6 88" xfId="9719"/>
    <cellStyle name="20% - Accent6 88 2" xfId="20815"/>
    <cellStyle name="20% - Accent6 89" xfId="9745"/>
    <cellStyle name="20% - Accent6 89 2" xfId="20841"/>
    <cellStyle name="20% - Accent6 9" xfId="214"/>
    <cellStyle name="20% - Accent6 9 2" xfId="1366"/>
    <cellStyle name="20% - Accent6 9 2 2" xfId="3184"/>
    <cellStyle name="20% - Accent6 9 2 2 2" xfId="7767"/>
    <cellStyle name="20% - Accent6 9 2 2 2 2" xfId="18864"/>
    <cellStyle name="20% - Accent6 9 2 2 3" xfId="14281"/>
    <cellStyle name="20% - Accent6 9 2 3" xfId="5958"/>
    <cellStyle name="20% - Accent6 9 2 3 2" xfId="17055"/>
    <cellStyle name="20% - Accent6 9 2 4" xfId="12471"/>
    <cellStyle name="20% - Accent6 9 3" xfId="4108"/>
    <cellStyle name="20% - Accent6 9 3 2" xfId="8691"/>
    <cellStyle name="20% - Accent6 9 3 2 2" xfId="19788"/>
    <cellStyle name="20% - Accent6 9 3 3" xfId="15205"/>
    <cellStyle name="20% - Accent6 9 4" xfId="2299"/>
    <cellStyle name="20% - Accent6 9 4 2" xfId="6882"/>
    <cellStyle name="20% - Accent6 9 4 2 2" xfId="17979"/>
    <cellStyle name="20% - Accent6 9 4 3" xfId="13396"/>
    <cellStyle name="20% - Accent6 9 5" xfId="5033"/>
    <cellStyle name="20% - Accent6 9 5 2" xfId="16130"/>
    <cellStyle name="20% - Accent6 9 6" xfId="442"/>
    <cellStyle name="20% - Accent6 9 6 2" xfId="11558"/>
    <cellStyle name="20% - Accent6 9 7" xfId="11335"/>
    <cellStyle name="20% - Accent6 90" xfId="9771"/>
    <cellStyle name="20% - Accent6 90 2" xfId="20867"/>
    <cellStyle name="20% - Accent6 91" xfId="9797"/>
    <cellStyle name="20% - Accent6 91 2" xfId="20893"/>
    <cellStyle name="20% - Accent6 92" xfId="9823"/>
    <cellStyle name="20% - Accent6 92 2" xfId="20919"/>
    <cellStyle name="20% - Accent6 93" xfId="9849"/>
    <cellStyle name="20% - Accent6 93 2" xfId="20945"/>
    <cellStyle name="20% - Accent6 94" xfId="9875"/>
    <cellStyle name="20% - Accent6 94 2" xfId="20971"/>
    <cellStyle name="20% - Accent6 95" xfId="9901"/>
    <cellStyle name="20% - Accent6 95 2" xfId="20997"/>
    <cellStyle name="20% - Accent6 96" xfId="9914"/>
    <cellStyle name="20% - Accent6 96 2" xfId="21010"/>
    <cellStyle name="20% - Accent6 97" xfId="9940"/>
    <cellStyle name="20% - Accent6 97 2" xfId="21036"/>
    <cellStyle name="20% - Accent6 98" xfId="9953"/>
    <cellStyle name="20% - Accent6 98 2" xfId="21049"/>
    <cellStyle name="20% - Accent6 99" xfId="9966"/>
    <cellStyle name="20% - Accent6 99 2" xfId="21062"/>
    <cellStyle name="40% - Accent1" xfId="73" builtinId="31" customBuiltin="1"/>
    <cellStyle name="40% - Accent1 10" xfId="218"/>
    <cellStyle name="40% - Accent1 10 2" xfId="1370"/>
    <cellStyle name="40% - Accent1 10 2 2" xfId="3188"/>
    <cellStyle name="40% - Accent1 10 2 2 2" xfId="7771"/>
    <cellStyle name="40% - Accent1 10 2 2 2 2" xfId="18868"/>
    <cellStyle name="40% - Accent1 10 2 2 3" xfId="14285"/>
    <cellStyle name="40% - Accent1 10 2 3" xfId="5962"/>
    <cellStyle name="40% - Accent1 10 2 3 2" xfId="17059"/>
    <cellStyle name="40% - Accent1 10 2 4" xfId="12475"/>
    <cellStyle name="40% - Accent1 10 3" xfId="4112"/>
    <cellStyle name="40% - Accent1 10 3 2" xfId="8695"/>
    <cellStyle name="40% - Accent1 10 3 2 2" xfId="19792"/>
    <cellStyle name="40% - Accent1 10 3 3" xfId="15209"/>
    <cellStyle name="40% - Accent1 10 4" xfId="2303"/>
    <cellStyle name="40% - Accent1 10 4 2" xfId="6886"/>
    <cellStyle name="40% - Accent1 10 4 2 2" xfId="17983"/>
    <cellStyle name="40% - Accent1 10 4 3" xfId="13400"/>
    <cellStyle name="40% - Accent1 10 5" xfId="5037"/>
    <cellStyle name="40% - Accent1 10 5 2" xfId="16134"/>
    <cellStyle name="40% - Accent1 10 6" xfId="446"/>
    <cellStyle name="40% - Accent1 10 6 2" xfId="11562"/>
    <cellStyle name="40% - Accent1 10 7" xfId="11339"/>
    <cellStyle name="40% - Accent1 100" xfId="9970"/>
    <cellStyle name="40% - Accent1 100 2" xfId="21066"/>
    <cellStyle name="40% - Accent1 101" xfId="9983"/>
    <cellStyle name="40% - Accent1 101 2" xfId="21079"/>
    <cellStyle name="40% - Accent1 102" xfId="9996"/>
    <cellStyle name="40% - Accent1 102 2" xfId="21092"/>
    <cellStyle name="40% - Accent1 103" xfId="10009"/>
    <cellStyle name="40% - Accent1 103 2" xfId="21105"/>
    <cellStyle name="40% - Accent1 104" xfId="10022"/>
    <cellStyle name="40% - Accent1 104 2" xfId="21118"/>
    <cellStyle name="40% - Accent1 105" xfId="10035"/>
    <cellStyle name="40% - Accent1 105 2" xfId="21131"/>
    <cellStyle name="40% - Accent1 106" xfId="10048"/>
    <cellStyle name="40% - Accent1 106 2" xfId="21144"/>
    <cellStyle name="40% - Accent1 107" xfId="10061"/>
    <cellStyle name="40% - Accent1 107 2" xfId="21157"/>
    <cellStyle name="40% - Accent1 108" xfId="10074"/>
    <cellStyle name="40% - Accent1 108 2" xfId="21170"/>
    <cellStyle name="40% - Accent1 109" xfId="10087"/>
    <cellStyle name="40% - Accent1 109 2" xfId="21183"/>
    <cellStyle name="40% - Accent1 11" xfId="231"/>
    <cellStyle name="40% - Accent1 11 2" xfId="1383"/>
    <cellStyle name="40% - Accent1 11 2 2" xfId="3201"/>
    <cellStyle name="40% - Accent1 11 2 2 2" xfId="7784"/>
    <cellStyle name="40% - Accent1 11 2 2 2 2" xfId="18881"/>
    <cellStyle name="40% - Accent1 11 2 2 3" xfId="14298"/>
    <cellStyle name="40% - Accent1 11 2 3" xfId="5975"/>
    <cellStyle name="40% - Accent1 11 2 3 2" xfId="17072"/>
    <cellStyle name="40% - Accent1 11 2 4" xfId="12488"/>
    <cellStyle name="40% - Accent1 11 3" xfId="4125"/>
    <cellStyle name="40% - Accent1 11 3 2" xfId="8708"/>
    <cellStyle name="40% - Accent1 11 3 2 2" xfId="19805"/>
    <cellStyle name="40% - Accent1 11 3 3" xfId="15222"/>
    <cellStyle name="40% - Accent1 11 4" xfId="2316"/>
    <cellStyle name="40% - Accent1 11 4 2" xfId="6899"/>
    <cellStyle name="40% - Accent1 11 4 2 2" xfId="17996"/>
    <cellStyle name="40% - Accent1 11 4 3" xfId="13413"/>
    <cellStyle name="40% - Accent1 11 5" xfId="5050"/>
    <cellStyle name="40% - Accent1 11 5 2" xfId="16147"/>
    <cellStyle name="40% - Accent1 11 6" xfId="459"/>
    <cellStyle name="40% - Accent1 11 6 2" xfId="11575"/>
    <cellStyle name="40% - Accent1 11 7" xfId="11352"/>
    <cellStyle name="40% - Accent1 110" xfId="10100"/>
    <cellStyle name="40% - Accent1 110 2" xfId="21196"/>
    <cellStyle name="40% - Accent1 111" xfId="10113"/>
    <cellStyle name="40% - Accent1 111 2" xfId="21209"/>
    <cellStyle name="40% - Accent1 112" xfId="10126"/>
    <cellStyle name="40% - Accent1 112 2" xfId="21222"/>
    <cellStyle name="40% - Accent1 113" xfId="10139"/>
    <cellStyle name="40% - Accent1 113 2" xfId="21235"/>
    <cellStyle name="40% - Accent1 114" xfId="10152"/>
    <cellStyle name="40% - Accent1 114 2" xfId="21248"/>
    <cellStyle name="40% - Accent1 115" xfId="10165"/>
    <cellStyle name="40% - Accent1 115 2" xfId="21261"/>
    <cellStyle name="40% - Accent1 116" xfId="10178"/>
    <cellStyle name="40% - Accent1 116 2" xfId="21274"/>
    <cellStyle name="40% - Accent1 117" xfId="10191"/>
    <cellStyle name="40% - Accent1 117 2" xfId="21287"/>
    <cellStyle name="40% - Accent1 118" xfId="10204"/>
    <cellStyle name="40% - Accent1 118 2" xfId="21300"/>
    <cellStyle name="40% - Accent1 119" xfId="10217"/>
    <cellStyle name="40% - Accent1 119 2" xfId="21313"/>
    <cellStyle name="40% - Accent1 12" xfId="244"/>
    <cellStyle name="40% - Accent1 12 2" xfId="1396"/>
    <cellStyle name="40% - Accent1 12 2 2" xfId="3214"/>
    <cellStyle name="40% - Accent1 12 2 2 2" xfId="7797"/>
    <cellStyle name="40% - Accent1 12 2 2 2 2" xfId="18894"/>
    <cellStyle name="40% - Accent1 12 2 2 3" xfId="14311"/>
    <cellStyle name="40% - Accent1 12 2 3" xfId="5988"/>
    <cellStyle name="40% - Accent1 12 2 3 2" xfId="17085"/>
    <cellStyle name="40% - Accent1 12 2 4" xfId="12501"/>
    <cellStyle name="40% - Accent1 12 3" xfId="4138"/>
    <cellStyle name="40% - Accent1 12 3 2" xfId="8721"/>
    <cellStyle name="40% - Accent1 12 3 2 2" xfId="19818"/>
    <cellStyle name="40% - Accent1 12 3 3" xfId="15235"/>
    <cellStyle name="40% - Accent1 12 4" xfId="2329"/>
    <cellStyle name="40% - Accent1 12 4 2" xfId="6912"/>
    <cellStyle name="40% - Accent1 12 4 2 2" xfId="18009"/>
    <cellStyle name="40% - Accent1 12 4 3" xfId="13426"/>
    <cellStyle name="40% - Accent1 12 5" xfId="5063"/>
    <cellStyle name="40% - Accent1 12 5 2" xfId="16160"/>
    <cellStyle name="40% - Accent1 12 6" xfId="472"/>
    <cellStyle name="40% - Accent1 12 6 2" xfId="11588"/>
    <cellStyle name="40% - Accent1 12 7" xfId="11365"/>
    <cellStyle name="40% - Accent1 120" xfId="10230"/>
    <cellStyle name="40% - Accent1 120 2" xfId="21326"/>
    <cellStyle name="40% - Accent1 121" xfId="10243"/>
    <cellStyle name="40% - Accent1 121 2" xfId="21339"/>
    <cellStyle name="40% - Accent1 122" xfId="10269"/>
    <cellStyle name="40% - Accent1 122 2" xfId="21365"/>
    <cellStyle name="40% - Accent1 123" xfId="10295"/>
    <cellStyle name="40% - Accent1 123 2" xfId="21391"/>
    <cellStyle name="40% - Accent1 124" xfId="10308"/>
    <cellStyle name="40% - Accent1 124 2" xfId="21404"/>
    <cellStyle name="40% - Accent1 125" xfId="10321"/>
    <cellStyle name="40% - Accent1 125 2" xfId="21417"/>
    <cellStyle name="40% - Accent1 126" xfId="10347"/>
    <cellStyle name="40% - Accent1 126 2" xfId="21443"/>
    <cellStyle name="40% - Accent1 127" xfId="10373"/>
    <cellStyle name="40% - Accent1 127 2" xfId="21469"/>
    <cellStyle name="40% - Accent1 128" xfId="10399"/>
    <cellStyle name="40% - Accent1 128 2" xfId="21495"/>
    <cellStyle name="40% - Accent1 129" xfId="10425"/>
    <cellStyle name="40% - Accent1 129 2" xfId="21521"/>
    <cellStyle name="40% - Accent1 13" xfId="257"/>
    <cellStyle name="40% - Accent1 13 2" xfId="1409"/>
    <cellStyle name="40% - Accent1 13 2 2" xfId="3227"/>
    <cellStyle name="40% - Accent1 13 2 2 2" xfId="7810"/>
    <cellStyle name="40% - Accent1 13 2 2 2 2" xfId="18907"/>
    <cellStyle name="40% - Accent1 13 2 2 3" xfId="14324"/>
    <cellStyle name="40% - Accent1 13 2 3" xfId="6001"/>
    <cellStyle name="40% - Accent1 13 2 3 2" xfId="17098"/>
    <cellStyle name="40% - Accent1 13 2 4" xfId="12514"/>
    <cellStyle name="40% - Accent1 13 3" xfId="4151"/>
    <cellStyle name="40% - Accent1 13 3 2" xfId="8734"/>
    <cellStyle name="40% - Accent1 13 3 2 2" xfId="19831"/>
    <cellStyle name="40% - Accent1 13 3 3" xfId="15248"/>
    <cellStyle name="40% - Accent1 13 4" xfId="2342"/>
    <cellStyle name="40% - Accent1 13 4 2" xfId="6925"/>
    <cellStyle name="40% - Accent1 13 4 2 2" xfId="18022"/>
    <cellStyle name="40% - Accent1 13 4 3" xfId="13439"/>
    <cellStyle name="40% - Accent1 13 5" xfId="5076"/>
    <cellStyle name="40% - Accent1 13 5 2" xfId="16173"/>
    <cellStyle name="40% - Accent1 13 6" xfId="485"/>
    <cellStyle name="40% - Accent1 13 6 2" xfId="11601"/>
    <cellStyle name="40% - Accent1 13 7" xfId="11378"/>
    <cellStyle name="40% - Accent1 130" xfId="10451"/>
    <cellStyle name="40% - Accent1 130 2" xfId="21547"/>
    <cellStyle name="40% - Accent1 131" xfId="10477"/>
    <cellStyle name="40% - Accent1 131 2" xfId="21573"/>
    <cellStyle name="40% - Accent1 132" xfId="10503"/>
    <cellStyle name="40% - Accent1 132 2" xfId="21599"/>
    <cellStyle name="40% - Accent1 133" xfId="10529"/>
    <cellStyle name="40% - Accent1 133 2" xfId="21625"/>
    <cellStyle name="40% - Accent1 134" xfId="10542"/>
    <cellStyle name="40% - Accent1 134 2" xfId="21638"/>
    <cellStyle name="40% - Accent1 135" xfId="10555"/>
    <cellStyle name="40% - Accent1 135 2" xfId="21651"/>
    <cellStyle name="40% - Accent1 136" xfId="10568"/>
    <cellStyle name="40% - Accent1 136 2" xfId="21664"/>
    <cellStyle name="40% - Accent1 137" xfId="10581"/>
    <cellStyle name="40% - Accent1 137 2" xfId="21677"/>
    <cellStyle name="40% - Accent1 138" xfId="10607"/>
    <cellStyle name="40% - Accent1 138 2" xfId="21703"/>
    <cellStyle name="40% - Accent1 139" xfId="10620"/>
    <cellStyle name="40% - Accent1 139 2" xfId="21716"/>
    <cellStyle name="40% - Accent1 14" xfId="296"/>
    <cellStyle name="40% - Accent1 14 2" xfId="1422"/>
    <cellStyle name="40% - Accent1 14 2 2" xfId="3240"/>
    <cellStyle name="40% - Accent1 14 2 2 2" xfId="7823"/>
    <cellStyle name="40% - Accent1 14 2 2 2 2" xfId="18920"/>
    <cellStyle name="40% - Accent1 14 2 2 3" xfId="14337"/>
    <cellStyle name="40% - Accent1 14 2 3" xfId="6014"/>
    <cellStyle name="40% - Accent1 14 2 3 2" xfId="17111"/>
    <cellStyle name="40% - Accent1 14 2 4" xfId="12527"/>
    <cellStyle name="40% - Accent1 14 3" xfId="4164"/>
    <cellStyle name="40% - Accent1 14 3 2" xfId="8747"/>
    <cellStyle name="40% - Accent1 14 3 2 2" xfId="19844"/>
    <cellStyle name="40% - Accent1 14 3 3" xfId="15261"/>
    <cellStyle name="40% - Accent1 14 4" xfId="2355"/>
    <cellStyle name="40% - Accent1 14 4 2" xfId="6938"/>
    <cellStyle name="40% - Accent1 14 4 2 2" xfId="18035"/>
    <cellStyle name="40% - Accent1 14 4 3" xfId="13452"/>
    <cellStyle name="40% - Accent1 14 5" xfId="5089"/>
    <cellStyle name="40% - Accent1 14 5 2" xfId="16186"/>
    <cellStyle name="40% - Accent1 14 6" xfId="498"/>
    <cellStyle name="40% - Accent1 14 6 2" xfId="11614"/>
    <cellStyle name="40% - Accent1 14 7" xfId="11417"/>
    <cellStyle name="40% - Accent1 140" xfId="10633"/>
    <cellStyle name="40% - Accent1 140 2" xfId="21729"/>
    <cellStyle name="40% - Accent1 141" xfId="10646"/>
    <cellStyle name="40% - Accent1 141 2" xfId="21742"/>
    <cellStyle name="40% - Accent1 142" xfId="10659"/>
    <cellStyle name="40% - Accent1 142 2" xfId="21755"/>
    <cellStyle name="40% - Accent1 143" xfId="10672"/>
    <cellStyle name="40% - Accent1 143 2" xfId="21768"/>
    <cellStyle name="40% - Accent1 144" xfId="10685"/>
    <cellStyle name="40% - Accent1 144 2" xfId="21781"/>
    <cellStyle name="40% - Accent1 145" xfId="10698"/>
    <cellStyle name="40% - Accent1 145 2" xfId="21794"/>
    <cellStyle name="40% - Accent1 146" xfId="10711"/>
    <cellStyle name="40% - Accent1 146 2" xfId="21807"/>
    <cellStyle name="40% - Accent1 147" xfId="10724"/>
    <cellStyle name="40% - Accent1 147 2" xfId="21820"/>
    <cellStyle name="40% - Accent1 148" xfId="10737"/>
    <cellStyle name="40% - Accent1 148 2" xfId="21833"/>
    <cellStyle name="40% - Accent1 149" xfId="10750"/>
    <cellStyle name="40% - Accent1 149 2" xfId="21846"/>
    <cellStyle name="40% - Accent1 15" xfId="322"/>
    <cellStyle name="40% - Accent1 15 2" xfId="1435"/>
    <cellStyle name="40% - Accent1 15 2 2" xfId="3253"/>
    <cellStyle name="40% - Accent1 15 2 2 2" xfId="7836"/>
    <cellStyle name="40% - Accent1 15 2 2 2 2" xfId="18933"/>
    <cellStyle name="40% - Accent1 15 2 2 3" xfId="14350"/>
    <cellStyle name="40% - Accent1 15 2 3" xfId="6027"/>
    <cellStyle name="40% - Accent1 15 2 3 2" xfId="17124"/>
    <cellStyle name="40% - Accent1 15 2 4" xfId="12540"/>
    <cellStyle name="40% - Accent1 15 3" xfId="4177"/>
    <cellStyle name="40% - Accent1 15 3 2" xfId="8760"/>
    <cellStyle name="40% - Accent1 15 3 2 2" xfId="19857"/>
    <cellStyle name="40% - Accent1 15 3 3" xfId="15274"/>
    <cellStyle name="40% - Accent1 15 4" xfId="2368"/>
    <cellStyle name="40% - Accent1 15 4 2" xfId="6951"/>
    <cellStyle name="40% - Accent1 15 4 2 2" xfId="18048"/>
    <cellStyle name="40% - Accent1 15 4 3" xfId="13465"/>
    <cellStyle name="40% - Accent1 15 5" xfId="5102"/>
    <cellStyle name="40% - Accent1 15 5 2" xfId="16199"/>
    <cellStyle name="40% - Accent1 15 6" xfId="11443"/>
    <cellStyle name="40% - Accent1 150" xfId="10763"/>
    <cellStyle name="40% - Accent1 150 2" xfId="21859"/>
    <cellStyle name="40% - Accent1 151" xfId="10789"/>
    <cellStyle name="40% - Accent1 151 2" xfId="21885"/>
    <cellStyle name="40% - Accent1 152" xfId="10802"/>
    <cellStyle name="40% - Accent1 152 2" xfId="21898"/>
    <cellStyle name="40% - Accent1 153" xfId="10815"/>
    <cellStyle name="40% - Accent1 153 2" xfId="21911"/>
    <cellStyle name="40% - Accent1 154" xfId="10828"/>
    <cellStyle name="40% - Accent1 154 2" xfId="21924"/>
    <cellStyle name="40% - Accent1 155" xfId="10841"/>
    <cellStyle name="40% - Accent1 156" xfId="10854"/>
    <cellStyle name="40% - Accent1 157" xfId="10867"/>
    <cellStyle name="40% - Accent1 158" xfId="10880"/>
    <cellStyle name="40% - Accent1 159" xfId="10893"/>
    <cellStyle name="40% - Accent1 16" xfId="511"/>
    <cellStyle name="40% - Accent1 16 2" xfId="1448"/>
    <cellStyle name="40% - Accent1 16 2 2" xfId="3266"/>
    <cellStyle name="40% - Accent1 16 2 2 2" xfId="7849"/>
    <cellStyle name="40% - Accent1 16 2 2 2 2" xfId="18946"/>
    <cellStyle name="40% - Accent1 16 2 2 3" xfId="14363"/>
    <cellStyle name="40% - Accent1 16 2 3" xfId="6040"/>
    <cellStyle name="40% - Accent1 16 2 3 2" xfId="17137"/>
    <cellStyle name="40% - Accent1 16 2 4" xfId="12553"/>
    <cellStyle name="40% - Accent1 16 3" xfId="4190"/>
    <cellStyle name="40% - Accent1 16 3 2" xfId="8773"/>
    <cellStyle name="40% - Accent1 16 3 2 2" xfId="19870"/>
    <cellStyle name="40% - Accent1 16 3 3" xfId="15287"/>
    <cellStyle name="40% - Accent1 16 4" xfId="2381"/>
    <cellStyle name="40% - Accent1 16 4 2" xfId="6964"/>
    <cellStyle name="40% - Accent1 16 4 2 2" xfId="18061"/>
    <cellStyle name="40% - Accent1 16 4 3" xfId="13478"/>
    <cellStyle name="40% - Accent1 16 5" xfId="5115"/>
    <cellStyle name="40% - Accent1 16 5 2" xfId="16212"/>
    <cellStyle name="40% - Accent1 16 6" xfId="11627"/>
    <cellStyle name="40% - Accent1 160" xfId="10906"/>
    <cellStyle name="40% - Accent1 161" xfId="10919"/>
    <cellStyle name="40% - Accent1 162" xfId="10932"/>
    <cellStyle name="40% - Accent1 163" xfId="10945"/>
    <cellStyle name="40% - Accent1 164" xfId="10958"/>
    <cellStyle name="40% - Accent1 165" xfId="10971"/>
    <cellStyle name="40% - Accent1 166" xfId="10984"/>
    <cellStyle name="40% - Accent1 167" xfId="10997"/>
    <cellStyle name="40% - Accent1 168" xfId="11010"/>
    <cellStyle name="40% - Accent1 169" xfId="11023"/>
    <cellStyle name="40% - Accent1 17" xfId="524"/>
    <cellStyle name="40% - Accent1 17 2" xfId="1461"/>
    <cellStyle name="40% - Accent1 17 2 2" xfId="3279"/>
    <cellStyle name="40% - Accent1 17 2 2 2" xfId="7862"/>
    <cellStyle name="40% - Accent1 17 2 2 2 2" xfId="18959"/>
    <cellStyle name="40% - Accent1 17 2 2 3" xfId="14376"/>
    <cellStyle name="40% - Accent1 17 2 3" xfId="6053"/>
    <cellStyle name="40% - Accent1 17 2 3 2" xfId="17150"/>
    <cellStyle name="40% - Accent1 17 2 4" xfId="12566"/>
    <cellStyle name="40% - Accent1 17 3" xfId="4203"/>
    <cellStyle name="40% - Accent1 17 3 2" xfId="8786"/>
    <cellStyle name="40% - Accent1 17 3 2 2" xfId="19883"/>
    <cellStyle name="40% - Accent1 17 3 3" xfId="15300"/>
    <cellStyle name="40% - Accent1 17 4" xfId="2394"/>
    <cellStyle name="40% - Accent1 17 4 2" xfId="6977"/>
    <cellStyle name="40% - Accent1 17 4 2 2" xfId="18074"/>
    <cellStyle name="40% - Accent1 17 4 3" xfId="13491"/>
    <cellStyle name="40% - Accent1 17 5" xfId="5128"/>
    <cellStyle name="40% - Accent1 17 5 2" xfId="16225"/>
    <cellStyle name="40% - Accent1 17 6" xfId="11640"/>
    <cellStyle name="40% - Accent1 170" xfId="11036"/>
    <cellStyle name="40% - Accent1 171" xfId="11049"/>
    <cellStyle name="40% - Accent1 172" xfId="11062"/>
    <cellStyle name="40% - Accent1 173" xfId="11075"/>
    <cellStyle name="40% - Accent1 174" xfId="11088"/>
    <cellStyle name="40% - Accent1 175" xfId="11101"/>
    <cellStyle name="40% - Accent1 176" xfId="11114"/>
    <cellStyle name="40% - Accent1 177" xfId="11127"/>
    <cellStyle name="40% - Accent1 178" xfId="11140"/>
    <cellStyle name="40% - Accent1 179" xfId="11153"/>
    <cellStyle name="40% - Accent1 18" xfId="537"/>
    <cellStyle name="40% - Accent1 18 2" xfId="1474"/>
    <cellStyle name="40% - Accent1 18 2 2" xfId="3292"/>
    <cellStyle name="40% - Accent1 18 2 2 2" xfId="7875"/>
    <cellStyle name="40% - Accent1 18 2 2 2 2" xfId="18972"/>
    <cellStyle name="40% - Accent1 18 2 2 3" xfId="14389"/>
    <cellStyle name="40% - Accent1 18 2 3" xfId="6066"/>
    <cellStyle name="40% - Accent1 18 2 3 2" xfId="17163"/>
    <cellStyle name="40% - Accent1 18 2 4" xfId="12579"/>
    <cellStyle name="40% - Accent1 18 3" xfId="4216"/>
    <cellStyle name="40% - Accent1 18 3 2" xfId="8799"/>
    <cellStyle name="40% - Accent1 18 3 2 2" xfId="19896"/>
    <cellStyle name="40% - Accent1 18 3 3" xfId="15313"/>
    <cellStyle name="40% - Accent1 18 4" xfId="2407"/>
    <cellStyle name="40% - Accent1 18 4 2" xfId="6990"/>
    <cellStyle name="40% - Accent1 18 4 2 2" xfId="18087"/>
    <cellStyle name="40% - Accent1 18 4 3" xfId="13504"/>
    <cellStyle name="40% - Accent1 18 5" xfId="5141"/>
    <cellStyle name="40% - Accent1 18 5 2" xfId="16238"/>
    <cellStyle name="40% - Accent1 18 6" xfId="11653"/>
    <cellStyle name="40% - Accent1 180" xfId="11166"/>
    <cellStyle name="40% - Accent1 181" xfId="11207"/>
    <cellStyle name="40% - Accent1 182" xfId="21937"/>
    <cellStyle name="40% - Accent1 183" xfId="21950"/>
    <cellStyle name="40% - Accent1 184" xfId="21964"/>
    <cellStyle name="40% - Accent1 185" xfId="21977"/>
    <cellStyle name="40% - Accent1 186" xfId="21990"/>
    <cellStyle name="40% - Accent1 187" xfId="22003"/>
    <cellStyle name="40% - Accent1 188" xfId="22016"/>
    <cellStyle name="40% - Accent1 189" xfId="22029"/>
    <cellStyle name="40% - Accent1 19" xfId="550"/>
    <cellStyle name="40% - Accent1 19 2" xfId="1487"/>
    <cellStyle name="40% - Accent1 19 2 2" xfId="3305"/>
    <cellStyle name="40% - Accent1 19 2 2 2" xfId="7888"/>
    <cellStyle name="40% - Accent1 19 2 2 2 2" xfId="18985"/>
    <cellStyle name="40% - Accent1 19 2 2 3" xfId="14402"/>
    <cellStyle name="40% - Accent1 19 2 3" xfId="6079"/>
    <cellStyle name="40% - Accent1 19 2 3 2" xfId="17176"/>
    <cellStyle name="40% - Accent1 19 2 4" xfId="12592"/>
    <cellStyle name="40% - Accent1 19 3" xfId="4229"/>
    <cellStyle name="40% - Accent1 19 3 2" xfId="8812"/>
    <cellStyle name="40% - Accent1 19 3 2 2" xfId="19909"/>
    <cellStyle name="40% - Accent1 19 3 3" xfId="15326"/>
    <cellStyle name="40% - Accent1 19 4" xfId="2420"/>
    <cellStyle name="40% - Accent1 19 4 2" xfId="7003"/>
    <cellStyle name="40% - Accent1 19 4 2 2" xfId="18100"/>
    <cellStyle name="40% - Accent1 19 4 3" xfId="13517"/>
    <cellStyle name="40% - Accent1 19 5" xfId="5154"/>
    <cellStyle name="40% - Accent1 19 5 2" xfId="16251"/>
    <cellStyle name="40% - Accent1 19 6" xfId="11666"/>
    <cellStyle name="40% - Accent1 190" xfId="22042"/>
    <cellStyle name="40% - Accent1 191" xfId="22055"/>
    <cellStyle name="40% - Accent1 192" xfId="22068"/>
    <cellStyle name="40% - Accent1 193" xfId="22081"/>
    <cellStyle name="40% - Accent1 194" xfId="22094"/>
    <cellStyle name="40% - Accent1 195" xfId="22107"/>
    <cellStyle name="40% - Accent1 196" xfId="22120"/>
    <cellStyle name="40% - Accent1 197" xfId="22133"/>
    <cellStyle name="40% - Accent1 198" xfId="22146"/>
    <cellStyle name="40% - Accent1 199" xfId="22159"/>
    <cellStyle name="40% - Accent1 2" xfId="13"/>
    <cellStyle name="40% - Accent1 2 10" xfId="9593"/>
    <cellStyle name="40% - Accent1 2 10 2" xfId="20689"/>
    <cellStyle name="40% - Accent1 2 11" xfId="9619"/>
    <cellStyle name="40% - Accent1 2 11 2" xfId="20715"/>
    <cellStyle name="40% - Accent1 2 12" xfId="9645"/>
    <cellStyle name="40% - Accent1 2 12 2" xfId="20741"/>
    <cellStyle name="40% - Accent1 2 13" xfId="9671"/>
    <cellStyle name="40% - Accent1 2 13 2" xfId="20767"/>
    <cellStyle name="40% - Accent1 2 14" xfId="9697"/>
    <cellStyle name="40% - Accent1 2 14 2" xfId="20793"/>
    <cellStyle name="40% - Accent1 2 15" xfId="9723"/>
    <cellStyle name="40% - Accent1 2 15 2" xfId="20819"/>
    <cellStyle name="40% - Accent1 2 16" xfId="9749"/>
    <cellStyle name="40% - Accent1 2 16 2" xfId="20845"/>
    <cellStyle name="40% - Accent1 2 17" xfId="9775"/>
    <cellStyle name="40% - Accent1 2 17 2" xfId="20871"/>
    <cellStyle name="40% - Accent1 2 18" xfId="9801"/>
    <cellStyle name="40% - Accent1 2 18 2" xfId="20897"/>
    <cellStyle name="40% - Accent1 2 19" xfId="9827"/>
    <cellStyle name="40% - Accent1 2 19 2" xfId="20923"/>
    <cellStyle name="40% - Accent1 2 2" xfId="103"/>
    <cellStyle name="40% - Accent1 2 2 2" xfId="3084"/>
    <cellStyle name="40% - Accent1 2 2 2 2" xfId="7667"/>
    <cellStyle name="40% - Accent1 2 2 2 2 2" xfId="18764"/>
    <cellStyle name="40% - Accent1 2 2 2 3" xfId="14181"/>
    <cellStyle name="40% - Accent1 2 2 3" xfId="5858"/>
    <cellStyle name="40% - Accent1 2 2 3 2" xfId="16955"/>
    <cellStyle name="40% - Accent1 2 2 4" xfId="1264"/>
    <cellStyle name="40% - Accent1 2 2 4 2" xfId="12371"/>
    <cellStyle name="40% - Accent1 2 2 5" xfId="11225"/>
    <cellStyle name="40% - Accent1 2 20" xfId="9853"/>
    <cellStyle name="40% - Accent1 2 20 2" xfId="20949"/>
    <cellStyle name="40% - Accent1 2 21" xfId="9879"/>
    <cellStyle name="40% - Accent1 2 21 2" xfId="20975"/>
    <cellStyle name="40% - Accent1 2 22" xfId="9918"/>
    <cellStyle name="40% - Accent1 2 22 2" xfId="21014"/>
    <cellStyle name="40% - Accent1 2 23" xfId="10256"/>
    <cellStyle name="40% - Accent1 2 23 2" xfId="21352"/>
    <cellStyle name="40% - Accent1 2 24" xfId="10282"/>
    <cellStyle name="40% - Accent1 2 24 2" xfId="21378"/>
    <cellStyle name="40% - Accent1 2 25" xfId="10334"/>
    <cellStyle name="40% - Accent1 2 25 2" xfId="21430"/>
    <cellStyle name="40% - Accent1 2 26" xfId="10360"/>
    <cellStyle name="40% - Accent1 2 26 2" xfId="21456"/>
    <cellStyle name="40% - Accent1 2 27" xfId="10386"/>
    <cellStyle name="40% - Accent1 2 27 2" xfId="21482"/>
    <cellStyle name="40% - Accent1 2 28" xfId="10412"/>
    <cellStyle name="40% - Accent1 2 28 2" xfId="21508"/>
    <cellStyle name="40% - Accent1 2 29" xfId="10438"/>
    <cellStyle name="40% - Accent1 2 29 2" xfId="21534"/>
    <cellStyle name="40% - Accent1 2 3" xfId="139"/>
    <cellStyle name="40% - Accent1 2 3 2" xfId="8591"/>
    <cellStyle name="40% - Accent1 2 3 2 2" xfId="19688"/>
    <cellStyle name="40% - Accent1 2 3 3" xfId="4008"/>
    <cellStyle name="40% - Accent1 2 3 3 2" xfId="15105"/>
    <cellStyle name="40% - Accent1 2 3 4" xfId="11261"/>
    <cellStyle name="40% - Accent1 2 30" xfId="10464"/>
    <cellStyle name="40% - Accent1 2 30 2" xfId="21560"/>
    <cellStyle name="40% - Accent1 2 31" xfId="10490"/>
    <cellStyle name="40% - Accent1 2 31 2" xfId="21586"/>
    <cellStyle name="40% - Accent1 2 32" xfId="10516"/>
    <cellStyle name="40% - Accent1 2 32 2" xfId="21612"/>
    <cellStyle name="40% - Accent1 2 33" xfId="10594"/>
    <cellStyle name="40% - Accent1 2 33 2" xfId="21690"/>
    <cellStyle name="40% - Accent1 2 34" xfId="10776"/>
    <cellStyle name="40% - Accent1 2 34 2" xfId="21872"/>
    <cellStyle name="40% - Accent1 2 35" xfId="11191"/>
    <cellStyle name="40% - Accent1 2 4" xfId="166"/>
    <cellStyle name="40% - Accent1 2 4 2" xfId="6782"/>
    <cellStyle name="40% - Accent1 2 4 2 2" xfId="17879"/>
    <cellStyle name="40% - Accent1 2 4 3" xfId="2199"/>
    <cellStyle name="40% - Accent1 2 4 3 2" xfId="13296"/>
    <cellStyle name="40% - Accent1 2 4 4" xfId="11287"/>
    <cellStyle name="40% - Accent1 2 5" xfId="270"/>
    <cellStyle name="40% - Accent1 2 5 2" xfId="9475"/>
    <cellStyle name="40% - Accent1 2 5 2 2" xfId="20572"/>
    <cellStyle name="40% - Accent1 2 5 3" xfId="4892"/>
    <cellStyle name="40% - Accent1 2 5 3 2" xfId="15989"/>
    <cellStyle name="40% - Accent1 2 5 4" xfId="11391"/>
    <cellStyle name="40% - Accent1 2 6" xfId="309"/>
    <cellStyle name="40% - Accent1 2 6 2" xfId="4933"/>
    <cellStyle name="40% - Accent1 2 6 2 2" xfId="16030"/>
    <cellStyle name="40% - Accent1 2 6 3" xfId="11430"/>
    <cellStyle name="40% - Accent1 2 7" xfId="338"/>
    <cellStyle name="40% - Accent1 2 7 2" xfId="11458"/>
    <cellStyle name="40% - Accent1 2 8" xfId="9541"/>
    <cellStyle name="40% - Accent1 2 8 2" xfId="20637"/>
    <cellStyle name="40% - Accent1 2 9" xfId="9567"/>
    <cellStyle name="40% - Accent1 2 9 2" xfId="20663"/>
    <cellStyle name="40% - Accent1 20" xfId="564"/>
    <cellStyle name="40% - Accent1 20 2" xfId="1501"/>
    <cellStyle name="40% - Accent1 20 2 2" xfId="3318"/>
    <cellStyle name="40% - Accent1 20 2 2 2" xfId="7901"/>
    <cellStyle name="40% - Accent1 20 2 2 2 2" xfId="18998"/>
    <cellStyle name="40% - Accent1 20 2 2 3" xfId="14415"/>
    <cellStyle name="40% - Accent1 20 2 3" xfId="6092"/>
    <cellStyle name="40% - Accent1 20 2 3 2" xfId="17189"/>
    <cellStyle name="40% - Accent1 20 2 4" xfId="12605"/>
    <cellStyle name="40% - Accent1 20 3" xfId="4242"/>
    <cellStyle name="40% - Accent1 20 3 2" xfId="8825"/>
    <cellStyle name="40% - Accent1 20 3 2 2" xfId="19922"/>
    <cellStyle name="40% - Accent1 20 3 3" xfId="15339"/>
    <cellStyle name="40% - Accent1 20 4" xfId="2433"/>
    <cellStyle name="40% - Accent1 20 4 2" xfId="7016"/>
    <cellStyle name="40% - Accent1 20 4 2 2" xfId="18113"/>
    <cellStyle name="40% - Accent1 20 4 3" xfId="13530"/>
    <cellStyle name="40% - Accent1 20 5" xfId="5167"/>
    <cellStyle name="40% - Accent1 20 5 2" xfId="16264"/>
    <cellStyle name="40% - Accent1 20 6" xfId="11679"/>
    <cellStyle name="40% - Accent1 200" xfId="22172"/>
    <cellStyle name="40% - Accent1 201" xfId="22185"/>
    <cellStyle name="40% - Accent1 202" xfId="22198"/>
    <cellStyle name="40% - Accent1 203" xfId="22211"/>
    <cellStyle name="40% - Accent1 204" xfId="22224"/>
    <cellStyle name="40% - Accent1 205" xfId="22237"/>
    <cellStyle name="40% - Accent1 206" xfId="22250"/>
    <cellStyle name="40% - Accent1 207" xfId="22263"/>
    <cellStyle name="40% - Accent1 208" xfId="22276"/>
    <cellStyle name="40% - Accent1 209" xfId="22289"/>
    <cellStyle name="40% - Accent1 21" xfId="577"/>
    <cellStyle name="40% - Accent1 21 2" xfId="1514"/>
    <cellStyle name="40% - Accent1 21 2 2" xfId="3331"/>
    <cellStyle name="40% - Accent1 21 2 2 2" xfId="7914"/>
    <cellStyle name="40% - Accent1 21 2 2 2 2" xfId="19011"/>
    <cellStyle name="40% - Accent1 21 2 2 3" xfId="14428"/>
    <cellStyle name="40% - Accent1 21 2 3" xfId="6105"/>
    <cellStyle name="40% - Accent1 21 2 3 2" xfId="17202"/>
    <cellStyle name="40% - Accent1 21 2 4" xfId="12618"/>
    <cellStyle name="40% - Accent1 21 3" xfId="4255"/>
    <cellStyle name="40% - Accent1 21 3 2" xfId="8838"/>
    <cellStyle name="40% - Accent1 21 3 2 2" xfId="19935"/>
    <cellStyle name="40% - Accent1 21 3 3" xfId="15352"/>
    <cellStyle name="40% - Accent1 21 4" xfId="2446"/>
    <cellStyle name="40% - Accent1 21 4 2" xfId="7029"/>
    <cellStyle name="40% - Accent1 21 4 2 2" xfId="18126"/>
    <cellStyle name="40% - Accent1 21 4 3" xfId="13543"/>
    <cellStyle name="40% - Accent1 21 5" xfId="5180"/>
    <cellStyle name="40% - Accent1 21 5 2" xfId="16277"/>
    <cellStyle name="40% - Accent1 21 6" xfId="11692"/>
    <cellStyle name="40% - Accent1 210" xfId="22302"/>
    <cellStyle name="40% - Accent1 211" xfId="22315"/>
    <cellStyle name="40% - Accent1 212" xfId="22328"/>
    <cellStyle name="40% - Accent1 213" xfId="22341"/>
    <cellStyle name="40% - Accent1 22" xfId="590"/>
    <cellStyle name="40% - Accent1 22 2" xfId="1527"/>
    <cellStyle name="40% - Accent1 22 2 2" xfId="3344"/>
    <cellStyle name="40% - Accent1 22 2 2 2" xfId="7927"/>
    <cellStyle name="40% - Accent1 22 2 2 2 2" xfId="19024"/>
    <cellStyle name="40% - Accent1 22 2 2 3" xfId="14441"/>
    <cellStyle name="40% - Accent1 22 2 3" xfId="6118"/>
    <cellStyle name="40% - Accent1 22 2 3 2" xfId="17215"/>
    <cellStyle name="40% - Accent1 22 2 4" xfId="12631"/>
    <cellStyle name="40% - Accent1 22 3" xfId="4268"/>
    <cellStyle name="40% - Accent1 22 3 2" xfId="8851"/>
    <cellStyle name="40% - Accent1 22 3 2 2" xfId="19948"/>
    <cellStyle name="40% - Accent1 22 3 3" xfId="15365"/>
    <cellStyle name="40% - Accent1 22 4" xfId="2459"/>
    <cellStyle name="40% - Accent1 22 4 2" xfId="7042"/>
    <cellStyle name="40% - Accent1 22 4 2 2" xfId="18139"/>
    <cellStyle name="40% - Accent1 22 4 3" xfId="13556"/>
    <cellStyle name="40% - Accent1 22 5" xfId="5193"/>
    <cellStyle name="40% - Accent1 22 5 2" xfId="16290"/>
    <cellStyle name="40% - Accent1 22 6" xfId="11705"/>
    <cellStyle name="40% - Accent1 23" xfId="603"/>
    <cellStyle name="40% - Accent1 23 2" xfId="1540"/>
    <cellStyle name="40% - Accent1 23 2 2" xfId="3357"/>
    <cellStyle name="40% - Accent1 23 2 2 2" xfId="7940"/>
    <cellStyle name="40% - Accent1 23 2 2 2 2" xfId="19037"/>
    <cellStyle name="40% - Accent1 23 2 2 3" xfId="14454"/>
    <cellStyle name="40% - Accent1 23 2 3" xfId="6131"/>
    <cellStyle name="40% - Accent1 23 2 3 2" xfId="17228"/>
    <cellStyle name="40% - Accent1 23 2 4" xfId="12644"/>
    <cellStyle name="40% - Accent1 23 3" xfId="4281"/>
    <cellStyle name="40% - Accent1 23 3 2" xfId="8864"/>
    <cellStyle name="40% - Accent1 23 3 2 2" xfId="19961"/>
    <cellStyle name="40% - Accent1 23 3 3" xfId="15378"/>
    <cellStyle name="40% - Accent1 23 4" xfId="2472"/>
    <cellStyle name="40% - Accent1 23 4 2" xfId="7055"/>
    <cellStyle name="40% - Accent1 23 4 2 2" xfId="18152"/>
    <cellStyle name="40% - Accent1 23 4 3" xfId="13569"/>
    <cellStyle name="40% - Accent1 23 5" xfId="5206"/>
    <cellStyle name="40% - Accent1 23 5 2" xfId="16303"/>
    <cellStyle name="40% - Accent1 23 6" xfId="11718"/>
    <cellStyle name="40% - Accent1 24" xfId="616"/>
    <cellStyle name="40% - Accent1 24 2" xfId="1553"/>
    <cellStyle name="40% - Accent1 24 2 2" xfId="3370"/>
    <cellStyle name="40% - Accent1 24 2 2 2" xfId="7953"/>
    <cellStyle name="40% - Accent1 24 2 2 2 2" xfId="19050"/>
    <cellStyle name="40% - Accent1 24 2 2 3" xfId="14467"/>
    <cellStyle name="40% - Accent1 24 2 3" xfId="6144"/>
    <cellStyle name="40% - Accent1 24 2 3 2" xfId="17241"/>
    <cellStyle name="40% - Accent1 24 2 4" xfId="12657"/>
    <cellStyle name="40% - Accent1 24 3" xfId="4294"/>
    <cellStyle name="40% - Accent1 24 3 2" xfId="8877"/>
    <cellStyle name="40% - Accent1 24 3 2 2" xfId="19974"/>
    <cellStyle name="40% - Accent1 24 3 3" xfId="15391"/>
    <cellStyle name="40% - Accent1 24 4" xfId="2485"/>
    <cellStyle name="40% - Accent1 24 4 2" xfId="7068"/>
    <cellStyle name="40% - Accent1 24 4 2 2" xfId="18165"/>
    <cellStyle name="40% - Accent1 24 4 3" xfId="13582"/>
    <cellStyle name="40% - Accent1 24 5" xfId="5219"/>
    <cellStyle name="40% - Accent1 24 5 2" xfId="16316"/>
    <cellStyle name="40% - Accent1 24 6" xfId="11731"/>
    <cellStyle name="40% - Accent1 25" xfId="630"/>
    <cellStyle name="40% - Accent1 25 2" xfId="1567"/>
    <cellStyle name="40% - Accent1 25 2 2" xfId="3383"/>
    <cellStyle name="40% - Accent1 25 2 2 2" xfId="7966"/>
    <cellStyle name="40% - Accent1 25 2 2 2 2" xfId="19063"/>
    <cellStyle name="40% - Accent1 25 2 2 3" xfId="14480"/>
    <cellStyle name="40% - Accent1 25 2 3" xfId="6157"/>
    <cellStyle name="40% - Accent1 25 2 3 2" xfId="17254"/>
    <cellStyle name="40% - Accent1 25 2 4" xfId="12670"/>
    <cellStyle name="40% - Accent1 25 3" xfId="4307"/>
    <cellStyle name="40% - Accent1 25 3 2" xfId="8890"/>
    <cellStyle name="40% - Accent1 25 3 2 2" xfId="19987"/>
    <cellStyle name="40% - Accent1 25 3 3" xfId="15404"/>
    <cellStyle name="40% - Accent1 25 4" xfId="2498"/>
    <cellStyle name="40% - Accent1 25 4 2" xfId="7081"/>
    <cellStyle name="40% - Accent1 25 4 2 2" xfId="18178"/>
    <cellStyle name="40% - Accent1 25 4 3" xfId="13595"/>
    <cellStyle name="40% - Accent1 25 5" xfId="5232"/>
    <cellStyle name="40% - Accent1 25 5 2" xfId="16329"/>
    <cellStyle name="40% - Accent1 25 6" xfId="11744"/>
    <cellStyle name="40% - Accent1 26" xfId="643"/>
    <cellStyle name="40% - Accent1 26 2" xfId="1580"/>
    <cellStyle name="40% - Accent1 26 2 2" xfId="3396"/>
    <cellStyle name="40% - Accent1 26 2 2 2" xfId="7979"/>
    <cellStyle name="40% - Accent1 26 2 2 2 2" xfId="19076"/>
    <cellStyle name="40% - Accent1 26 2 2 3" xfId="14493"/>
    <cellStyle name="40% - Accent1 26 2 3" xfId="6170"/>
    <cellStyle name="40% - Accent1 26 2 3 2" xfId="17267"/>
    <cellStyle name="40% - Accent1 26 2 4" xfId="12683"/>
    <cellStyle name="40% - Accent1 26 3" xfId="4320"/>
    <cellStyle name="40% - Accent1 26 3 2" xfId="8903"/>
    <cellStyle name="40% - Accent1 26 3 2 2" xfId="20000"/>
    <cellStyle name="40% - Accent1 26 3 3" xfId="15417"/>
    <cellStyle name="40% - Accent1 26 4" xfId="2511"/>
    <cellStyle name="40% - Accent1 26 4 2" xfId="7094"/>
    <cellStyle name="40% - Accent1 26 4 2 2" xfId="18191"/>
    <cellStyle name="40% - Accent1 26 4 3" xfId="13608"/>
    <cellStyle name="40% - Accent1 26 5" xfId="5245"/>
    <cellStyle name="40% - Accent1 26 5 2" xfId="16342"/>
    <cellStyle name="40% - Accent1 26 6" xfId="11757"/>
    <cellStyle name="40% - Accent1 27" xfId="656"/>
    <cellStyle name="40% - Accent1 27 2" xfId="1593"/>
    <cellStyle name="40% - Accent1 27 2 2" xfId="3409"/>
    <cellStyle name="40% - Accent1 27 2 2 2" xfId="7992"/>
    <cellStyle name="40% - Accent1 27 2 2 2 2" xfId="19089"/>
    <cellStyle name="40% - Accent1 27 2 2 3" xfId="14506"/>
    <cellStyle name="40% - Accent1 27 2 3" xfId="6183"/>
    <cellStyle name="40% - Accent1 27 2 3 2" xfId="17280"/>
    <cellStyle name="40% - Accent1 27 2 4" xfId="12696"/>
    <cellStyle name="40% - Accent1 27 3" xfId="4333"/>
    <cellStyle name="40% - Accent1 27 3 2" xfId="8916"/>
    <cellStyle name="40% - Accent1 27 3 2 2" xfId="20013"/>
    <cellStyle name="40% - Accent1 27 3 3" xfId="15430"/>
    <cellStyle name="40% - Accent1 27 4" xfId="2524"/>
    <cellStyle name="40% - Accent1 27 4 2" xfId="7107"/>
    <cellStyle name="40% - Accent1 27 4 2 2" xfId="18204"/>
    <cellStyle name="40% - Accent1 27 4 3" xfId="13621"/>
    <cellStyle name="40% - Accent1 27 5" xfId="5258"/>
    <cellStyle name="40% - Accent1 27 5 2" xfId="16355"/>
    <cellStyle name="40% - Accent1 27 6" xfId="11770"/>
    <cellStyle name="40% - Accent1 28" xfId="669"/>
    <cellStyle name="40% - Accent1 28 2" xfId="1606"/>
    <cellStyle name="40% - Accent1 28 2 2" xfId="3422"/>
    <cellStyle name="40% - Accent1 28 2 2 2" xfId="8005"/>
    <cellStyle name="40% - Accent1 28 2 2 2 2" xfId="19102"/>
    <cellStyle name="40% - Accent1 28 2 2 3" xfId="14519"/>
    <cellStyle name="40% - Accent1 28 2 3" xfId="6196"/>
    <cellStyle name="40% - Accent1 28 2 3 2" xfId="17293"/>
    <cellStyle name="40% - Accent1 28 2 4" xfId="12709"/>
    <cellStyle name="40% - Accent1 28 3" xfId="4346"/>
    <cellStyle name="40% - Accent1 28 3 2" xfId="8929"/>
    <cellStyle name="40% - Accent1 28 3 2 2" xfId="20026"/>
    <cellStyle name="40% - Accent1 28 3 3" xfId="15443"/>
    <cellStyle name="40% - Accent1 28 4" xfId="2537"/>
    <cellStyle name="40% - Accent1 28 4 2" xfId="7120"/>
    <cellStyle name="40% - Accent1 28 4 2 2" xfId="18217"/>
    <cellStyle name="40% - Accent1 28 4 3" xfId="13634"/>
    <cellStyle name="40% - Accent1 28 5" xfId="5271"/>
    <cellStyle name="40% - Accent1 28 5 2" xfId="16368"/>
    <cellStyle name="40% - Accent1 28 6" xfId="11783"/>
    <cellStyle name="40% - Accent1 29" xfId="682"/>
    <cellStyle name="40% - Accent1 29 2" xfId="1619"/>
    <cellStyle name="40% - Accent1 29 2 2" xfId="3435"/>
    <cellStyle name="40% - Accent1 29 2 2 2" xfId="8018"/>
    <cellStyle name="40% - Accent1 29 2 2 2 2" xfId="19115"/>
    <cellStyle name="40% - Accent1 29 2 2 3" xfId="14532"/>
    <cellStyle name="40% - Accent1 29 2 3" xfId="6209"/>
    <cellStyle name="40% - Accent1 29 2 3 2" xfId="17306"/>
    <cellStyle name="40% - Accent1 29 2 4" xfId="12722"/>
    <cellStyle name="40% - Accent1 29 3" xfId="4359"/>
    <cellStyle name="40% - Accent1 29 3 2" xfId="8942"/>
    <cellStyle name="40% - Accent1 29 3 2 2" xfId="20039"/>
    <cellStyle name="40% - Accent1 29 3 3" xfId="15456"/>
    <cellStyle name="40% - Accent1 29 4" xfId="2550"/>
    <cellStyle name="40% - Accent1 29 4 2" xfId="7133"/>
    <cellStyle name="40% - Accent1 29 4 2 2" xfId="18230"/>
    <cellStyle name="40% - Accent1 29 4 3" xfId="13647"/>
    <cellStyle name="40% - Accent1 29 5" xfId="5284"/>
    <cellStyle name="40% - Accent1 29 5 2" xfId="16381"/>
    <cellStyle name="40% - Accent1 29 6" xfId="11796"/>
    <cellStyle name="40% - Accent1 3" xfId="14"/>
    <cellStyle name="40% - Accent1 3 2" xfId="283"/>
    <cellStyle name="40% - Accent1 3 2 2" xfId="3097"/>
    <cellStyle name="40% - Accent1 3 2 2 2" xfId="7680"/>
    <cellStyle name="40% - Accent1 3 2 2 2 2" xfId="18777"/>
    <cellStyle name="40% - Accent1 3 2 2 3" xfId="14194"/>
    <cellStyle name="40% - Accent1 3 2 3" xfId="5871"/>
    <cellStyle name="40% - Accent1 3 2 3 2" xfId="16968"/>
    <cellStyle name="40% - Accent1 3 2 4" xfId="1277"/>
    <cellStyle name="40% - Accent1 3 2 4 2" xfId="12384"/>
    <cellStyle name="40% - Accent1 3 2 5" xfId="11404"/>
    <cellStyle name="40% - Accent1 3 3" xfId="4021"/>
    <cellStyle name="40% - Accent1 3 3 2" xfId="8604"/>
    <cellStyle name="40% - Accent1 3 3 2 2" xfId="19701"/>
    <cellStyle name="40% - Accent1 3 3 3" xfId="15118"/>
    <cellStyle name="40% - Accent1 3 4" xfId="2212"/>
    <cellStyle name="40% - Accent1 3 4 2" xfId="6795"/>
    <cellStyle name="40% - Accent1 3 4 2 2" xfId="17892"/>
    <cellStyle name="40% - Accent1 3 4 3" xfId="13309"/>
    <cellStyle name="40% - Accent1 3 5" xfId="4946"/>
    <cellStyle name="40% - Accent1 3 5 2" xfId="16043"/>
    <cellStyle name="40% - Accent1 3 6" xfId="353"/>
    <cellStyle name="40% - Accent1 3 6 2" xfId="11471"/>
    <cellStyle name="40% - Accent1 3 7" xfId="11192"/>
    <cellStyle name="40% - Accent1 30" xfId="695"/>
    <cellStyle name="40% - Accent1 30 2" xfId="1632"/>
    <cellStyle name="40% - Accent1 30 2 2" xfId="3448"/>
    <cellStyle name="40% - Accent1 30 2 2 2" xfId="8031"/>
    <cellStyle name="40% - Accent1 30 2 2 2 2" xfId="19128"/>
    <cellStyle name="40% - Accent1 30 2 2 3" xfId="14545"/>
    <cellStyle name="40% - Accent1 30 2 3" xfId="6222"/>
    <cellStyle name="40% - Accent1 30 2 3 2" xfId="17319"/>
    <cellStyle name="40% - Accent1 30 2 4" xfId="12735"/>
    <cellStyle name="40% - Accent1 30 3" xfId="4372"/>
    <cellStyle name="40% - Accent1 30 3 2" xfId="8955"/>
    <cellStyle name="40% - Accent1 30 3 2 2" xfId="20052"/>
    <cellStyle name="40% - Accent1 30 3 3" xfId="15469"/>
    <cellStyle name="40% - Accent1 30 4" xfId="2563"/>
    <cellStyle name="40% - Accent1 30 4 2" xfId="7146"/>
    <cellStyle name="40% - Accent1 30 4 2 2" xfId="18243"/>
    <cellStyle name="40% - Accent1 30 4 3" xfId="13660"/>
    <cellStyle name="40% - Accent1 30 5" xfId="5297"/>
    <cellStyle name="40% - Accent1 30 5 2" xfId="16394"/>
    <cellStyle name="40% - Accent1 30 6" xfId="11809"/>
    <cellStyle name="40% - Accent1 31" xfId="708"/>
    <cellStyle name="40% - Accent1 31 2" xfId="1645"/>
    <cellStyle name="40% - Accent1 31 2 2" xfId="3461"/>
    <cellStyle name="40% - Accent1 31 2 2 2" xfId="8044"/>
    <cellStyle name="40% - Accent1 31 2 2 2 2" xfId="19141"/>
    <cellStyle name="40% - Accent1 31 2 2 3" xfId="14558"/>
    <cellStyle name="40% - Accent1 31 2 3" xfId="6235"/>
    <cellStyle name="40% - Accent1 31 2 3 2" xfId="17332"/>
    <cellStyle name="40% - Accent1 31 2 4" xfId="12748"/>
    <cellStyle name="40% - Accent1 31 3" xfId="4385"/>
    <cellStyle name="40% - Accent1 31 3 2" xfId="8968"/>
    <cellStyle name="40% - Accent1 31 3 2 2" xfId="20065"/>
    <cellStyle name="40% - Accent1 31 3 3" xfId="15482"/>
    <cellStyle name="40% - Accent1 31 4" xfId="2576"/>
    <cellStyle name="40% - Accent1 31 4 2" xfId="7159"/>
    <cellStyle name="40% - Accent1 31 4 2 2" xfId="18256"/>
    <cellStyle name="40% - Accent1 31 4 3" xfId="13673"/>
    <cellStyle name="40% - Accent1 31 5" xfId="5310"/>
    <cellStyle name="40% - Accent1 31 5 2" xfId="16407"/>
    <cellStyle name="40% - Accent1 31 6" xfId="11822"/>
    <cellStyle name="40% - Accent1 32" xfId="721"/>
    <cellStyle name="40% - Accent1 32 2" xfId="1658"/>
    <cellStyle name="40% - Accent1 32 2 2" xfId="3474"/>
    <cellStyle name="40% - Accent1 32 2 2 2" xfId="8057"/>
    <cellStyle name="40% - Accent1 32 2 2 2 2" xfId="19154"/>
    <cellStyle name="40% - Accent1 32 2 2 3" xfId="14571"/>
    <cellStyle name="40% - Accent1 32 2 3" xfId="6248"/>
    <cellStyle name="40% - Accent1 32 2 3 2" xfId="17345"/>
    <cellStyle name="40% - Accent1 32 2 4" xfId="12761"/>
    <cellStyle name="40% - Accent1 32 3" xfId="4398"/>
    <cellStyle name="40% - Accent1 32 3 2" xfId="8981"/>
    <cellStyle name="40% - Accent1 32 3 2 2" xfId="20078"/>
    <cellStyle name="40% - Accent1 32 3 3" xfId="15495"/>
    <cellStyle name="40% - Accent1 32 4" xfId="2589"/>
    <cellStyle name="40% - Accent1 32 4 2" xfId="7172"/>
    <cellStyle name="40% - Accent1 32 4 2 2" xfId="18269"/>
    <cellStyle name="40% - Accent1 32 4 3" xfId="13686"/>
    <cellStyle name="40% - Accent1 32 5" xfId="5323"/>
    <cellStyle name="40% - Accent1 32 5 2" xfId="16420"/>
    <cellStyle name="40% - Accent1 32 6" xfId="11835"/>
    <cellStyle name="40% - Accent1 33" xfId="735"/>
    <cellStyle name="40% - Accent1 33 2" xfId="1672"/>
    <cellStyle name="40% - Accent1 33 2 2" xfId="3487"/>
    <cellStyle name="40% - Accent1 33 2 2 2" xfId="8070"/>
    <cellStyle name="40% - Accent1 33 2 2 2 2" xfId="19167"/>
    <cellStyle name="40% - Accent1 33 2 2 3" xfId="14584"/>
    <cellStyle name="40% - Accent1 33 2 3" xfId="6261"/>
    <cellStyle name="40% - Accent1 33 2 3 2" xfId="17358"/>
    <cellStyle name="40% - Accent1 33 2 4" xfId="12774"/>
    <cellStyle name="40% - Accent1 33 3" xfId="4411"/>
    <cellStyle name="40% - Accent1 33 3 2" xfId="8994"/>
    <cellStyle name="40% - Accent1 33 3 2 2" xfId="20091"/>
    <cellStyle name="40% - Accent1 33 3 3" xfId="15508"/>
    <cellStyle name="40% - Accent1 33 4" xfId="2602"/>
    <cellStyle name="40% - Accent1 33 4 2" xfId="7185"/>
    <cellStyle name="40% - Accent1 33 4 2 2" xfId="18282"/>
    <cellStyle name="40% - Accent1 33 4 3" xfId="13699"/>
    <cellStyle name="40% - Accent1 33 5" xfId="5336"/>
    <cellStyle name="40% - Accent1 33 5 2" xfId="16433"/>
    <cellStyle name="40% - Accent1 33 6" xfId="11848"/>
    <cellStyle name="40% - Accent1 34" xfId="748"/>
    <cellStyle name="40% - Accent1 34 2" xfId="1685"/>
    <cellStyle name="40% - Accent1 34 2 2" xfId="3500"/>
    <cellStyle name="40% - Accent1 34 2 2 2" xfId="8083"/>
    <cellStyle name="40% - Accent1 34 2 2 2 2" xfId="19180"/>
    <cellStyle name="40% - Accent1 34 2 2 3" xfId="14597"/>
    <cellStyle name="40% - Accent1 34 2 3" xfId="6274"/>
    <cellStyle name="40% - Accent1 34 2 3 2" xfId="17371"/>
    <cellStyle name="40% - Accent1 34 2 4" xfId="12787"/>
    <cellStyle name="40% - Accent1 34 3" xfId="4424"/>
    <cellStyle name="40% - Accent1 34 3 2" xfId="9007"/>
    <cellStyle name="40% - Accent1 34 3 2 2" xfId="20104"/>
    <cellStyle name="40% - Accent1 34 3 3" xfId="15521"/>
    <cellStyle name="40% - Accent1 34 4" xfId="2615"/>
    <cellStyle name="40% - Accent1 34 4 2" xfId="7198"/>
    <cellStyle name="40% - Accent1 34 4 2 2" xfId="18295"/>
    <cellStyle name="40% - Accent1 34 4 3" xfId="13712"/>
    <cellStyle name="40% - Accent1 34 5" xfId="5349"/>
    <cellStyle name="40% - Accent1 34 5 2" xfId="16446"/>
    <cellStyle name="40% - Accent1 34 6" xfId="11861"/>
    <cellStyle name="40% - Accent1 35" xfId="761"/>
    <cellStyle name="40% - Accent1 35 2" xfId="1698"/>
    <cellStyle name="40% - Accent1 35 2 2" xfId="3513"/>
    <cellStyle name="40% - Accent1 35 2 2 2" xfId="8096"/>
    <cellStyle name="40% - Accent1 35 2 2 2 2" xfId="19193"/>
    <cellStyle name="40% - Accent1 35 2 2 3" xfId="14610"/>
    <cellStyle name="40% - Accent1 35 2 3" xfId="6287"/>
    <cellStyle name="40% - Accent1 35 2 3 2" xfId="17384"/>
    <cellStyle name="40% - Accent1 35 2 4" xfId="12800"/>
    <cellStyle name="40% - Accent1 35 3" xfId="4437"/>
    <cellStyle name="40% - Accent1 35 3 2" xfId="9020"/>
    <cellStyle name="40% - Accent1 35 3 2 2" xfId="20117"/>
    <cellStyle name="40% - Accent1 35 3 3" xfId="15534"/>
    <cellStyle name="40% - Accent1 35 4" xfId="2628"/>
    <cellStyle name="40% - Accent1 35 4 2" xfId="7211"/>
    <cellStyle name="40% - Accent1 35 4 2 2" xfId="18308"/>
    <cellStyle name="40% - Accent1 35 4 3" xfId="13725"/>
    <cellStyle name="40% - Accent1 35 5" xfId="5362"/>
    <cellStyle name="40% - Accent1 35 5 2" xfId="16459"/>
    <cellStyle name="40% - Accent1 35 6" xfId="11874"/>
    <cellStyle name="40% - Accent1 36" xfId="774"/>
    <cellStyle name="40% - Accent1 36 2" xfId="1711"/>
    <cellStyle name="40% - Accent1 36 2 2" xfId="3526"/>
    <cellStyle name="40% - Accent1 36 2 2 2" xfId="8109"/>
    <cellStyle name="40% - Accent1 36 2 2 2 2" xfId="19206"/>
    <cellStyle name="40% - Accent1 36 2 2 3" xfId="14623"/>
    <cellStyle name="40% - Accent1 36 2 3" xfId="6300"/>
    <cellStyle name="40% - Accent1 36 2 3 2" xfId="17397"/>
    <cellStyle name="40% - Accent1 36 2 4" xfId="12813"/>
    <cellStyle name="40% - Accent1 36 3" xfId="4450"/>
    <cellStyle name="40% - Accent1 36 3 2" xfId="9033"/>
    <cellStyle name="40% - Accent1 36 3 2 2" xfId="20130"/>
    <cellStyle name="40% - Accent1 36 3 3" xfId="15547"/>
    <cellStyle name="40% - Accent1 36 4" xfId="2641"/>
    <cellStyle name="40% - Accent1 36 4 2" xfId="7224"/>
    <cellStyle name="40% - Accent1 36 4 2 2" xfId="18321"/>
    <cellStyle name="40% - Accent1 36 4 3" xfId="13738"/>
    <cellStyle name="40% - Accent1 36 5" xfId="5375"/>
    <cellStyle name="40% - Accent1 36 5 2" xfId="16472"/>
    <cellStyle name="40% - Accent1 36 6" xfId="11887"/>
    <cellStyle name="40% - Accent1 37" xfId="787"/>
    <cellStyle name="40% - Accent1 37 2" xfId="1724"/>
    <cellStyle name="40% - Accent1 37 2 2" xfId="3539"/>
    <cellStyle name="40% - Accent1 37 2 2 2" xfId="8122"/>
    <cellStyle name="40% - Accent1 37 2 2 2 2" xfId="19219"/>
    <cellStyle name="40% - Accent1 37 2 2 3" xfId="14636"/>
    <cellStyle name="40% - Accent1 37 2 3" xfId="6313"/>
    <cellStyle name="40% - Accent1 37 2 3 2" xfId="17410"/>
    <cellStyle name="40% - Accent1 37 2 4" xfId="12826"/>
    <cellStyle name="40% - Accent1 37 3" xfId="4463"/>
    <cellStyle name="40% - Accent1 37 3 2" xfId="9046"/>
    <cellStyle name="40% - Accent1 37 3 2 2" xfId="20143"/>
    <cellStyle name="40% - Accent1 37 3 3" xfId="15560"/>
    <cellStyle name="40% - Accent1 37 4" xfId="2654"/>
    <cellStyle name="40% - Accent1 37 4 2" xfId="7237"/>
    <cellStyle name="40% - Accent1 37 4 2 2" xfId="18334"/>
    <cellStyle name="40% - Accent1 37 4 3" xfId="13751"/>
    <cellStyle name="40% - Accent1 37 5" xfId="5388"/>
    <cellStyle name="40% - Accent1 37 5 2" xfId="16485"/>
    <cellStyle name="40% - Accent1 37 6" xfId="11900"/>
    <cellStyle name="40% - Accent1 38" xfId="801"/>
    <cellStyle name="40% - Accent1 38 2" xfId="1738"/>
    <cellStyle name="40% - Accent1 38 2 2" xfId="3552"/>
    <cellStyle name="40% - Accent1 38 2 2 2" xfId="8135"/>
    <cellStyle name="40% - Accent1 38 2 2 2 2" xfId="19232"/>
    <cellStyle name="40% - Accent1 38 2 2 3" xfId="14649"/>
    <cellStyle name="40% - Accent1 38 2 3" xfId="6326"/>
    <cellStyle name="40% - Accent1 38 2 3 2" xfId="17423"/>
    <cellStyle name="40% - Accent1 38 2 4" xfId="12839"/>
    <cellStyle name="40% - Accent1 38 3" xfId="4476"/>
    <cellStyle name="40% - Accent1 38 3 2" xfId="9059"/>
    <cellStyle name="40% - Accent1 38 3 2 2" xfId="20156"/>
    <cellStyle name="40% - Accent1 38 3 3" xfId="15573"/>
    <cellStyle name="40% - Accent1 38 4" xfId="2667"/>
    <cellStyle name="40% - Accent1 38 4 2" xfId="7250"/>
    <cellStyle name="40% - Accent1 38 4 2 2" xfId="18347"/>
    <cellStyle name="40% - Accent1 38 4 3" xfId="13764"/>
    <cellStyle name="40% - Accent1 38 5" xfId="5401"/>
    <cellStyle name="40% - Accent1 38 5 2" xfId="16498"/>
    <cellStyle name="40% - Accent1 38 6" xfId="11913"/>
    <cellStyle name="40% - Accent1 39" xfId="814"/>
    <cellStyle name="40% - Accent1 39 2" xfId="1751"/>
    <cellStyle name="40% - Accent1 39 2 2" xfId="3565"/>
    <cellStyle name="40% - Accent1 39 2 2 2" xfId="8148"/>
    <cellStyle name="40% - Accent1 39 2 2 2 2" xfId="19245"/>
    <cellStyle name="40% - Accent1 39 2 2 3" xfId="14662"/>
    <cellStyle name="40% - Accent1 39 2 3" xfId="6339"/>
    <cellStyle name="40% - Accent1 39 2 3 2" xfId="17436"/>
    <cellStyle name="40% - Accent1 39 2 4" xfId="12852"/>
    <cellStyle name="40% - Accent1 39 3" xfId="4489"/>
    <cellStyle name="40% - Accent1 39 3 2" xfId="9072"/>
    <cellStyle name="40% - Accent1 39 3 2 2" xfId="20169"/>
    <cellStyle name="40% - Accent1 39 3 3" xfId="15586"/>
    <cellStyle name="40% - Accent1 39 4" xfId="2680"/>
    <cellStyle name="40% - Accent1 39 4 2" xfId="7263"/>
    <cellStyle name="40% - Accent1 39 4 2 2" xfId="18360"/>
    <cellStyle name="40% - Accent1 39 4 3" xfId="13777"/>
    <cellStyle name="40% - Accent1 39 5" xfId="5414"/>
    <cellStyle name="40% - Accent1 39 5 2" xfId="16511"/>
    <cellStyle name="40% - Accent1 39 6" xfId="11926"/>
    <cellStyle name="40% - Accent1 4" xfId="113"/>
    <cellStyle name="40% - Accent1 4 2" xfId="1290"/>
    <cellStyle name="40% - Accent1 4 2 2" xfId="3110"/>
    <cellStyle name="40% - Accent1 4 2 2 2" xfId="7693"/>
    <cellStyle name="40% - Accent1 4 2 2 2 2" xfId="18790"/>
    <cellStyle name="40% - Accent1 4 2 2 3" xfId="14207"/>
    <cellStyle name="40% - Accent1 4 2 3" xfId="5884"/>
    <cellStyle name="40% - Accent1 4 2 3 2" xfId="16981"/>
    <cellStyle name="40% - Accent1 4 2 4" xfId="12397"/>
    <cellStyle name="40% - Accent1 4 3" xfId="4034"/>
    <cellStyle name="40% - Accent1 4 3 2" xfId="8617"/>
    <cellStyle name="40% - Accent1 4 3 2 2" xfId="19714"/>
    <cellStyle name="40% - Accent1 4 3 3" xfId="15131"/>
    <cellStyle name="40% - Accent1 4 4" xfId="2225"/>
    <cellStyle name="40% - Accent1 4 4 2" xfId="6808"/>
    <cellStyle name="40% - Accent1 4 4 2 2" xfId="17905"/>
    <cellStyle name="40% - Accent1 4 4 3" xfId="13322"/>
    <cellStyle name="40% - Accent1 4 5" xfId="4959"/>
    <cellStyle name="40% - Accent1 4 5 2" xfId="16056"/>
    <cellStyle name="40% - Accent1 4 6" xfId="366"/>
    <cellStyle name="40% - Accent1 4 6 2" xfId="11484"/>
    <cellStyle name="40% - Accent1 4 7" xfId="11235"/>
    <cellStyle name="40% - Accent1 40" xfId="827"/>
    <cellStyle name="40% - Accent1 40 2" xfId="1764"/>
    <cellStyle name="40% - Accent1 40 2 2" xfId="3578"/>
    <cellStyle name="40% - Accent1 40 2 2 2" xfId="8161"/>
    <cellStyle name="40% - Accent1 40 2 2 2 2" xfId="19258"/>
    <cellStyle name="40% - Accent1 40 2 2 3" xfId="14675"/>
    <cellStyle name="40% - Accent1 40 2 3" xfId="6352"/>
    <cellStyle name="40% - Accent1 40 2 3 2" xfId="17449"/>
    <cellStyle name="40% - Accent1 40 2 4" xfId="12865"/>
    <cellStyle name="40% - Accent1 40 3" xfId="4502"/>
    <cellStyle name="40% - Accent1 40 3 2" xfId="9085"/>
    <cellStyle name="40% - Accent1 40 3 2 2" xfId="20182"/>
    <cellStyle name="40% - Accent1 40 3 3" xfId="15599"/>
    <cellStyle name="40% - Accent1 40 4" xfId="2693"/>
    <cellStyle name="40% - Accent1 40 4 2" xfId="7276"/>
    <cellStyle name="40% - Accent1 40 4 2 2" xfId="18373"/>
    <cellStyle name="40% - Accent1 40 4 3" xfId="13790"/>
    <cellStyle name="40% - Accent1 40 5" xfId="5427"/>
    <cellStyle name="40% - Accent1 40 5 2" xfId="16524"/>
    <cellStyle name="40% - Accent1 40 6" xfId="11939"/>
    <cellStyle name="40% - Accent1 41" xfId="840"/>
    <cellStyle name="40% - Accent1 41 2" xfId="1777"/>
    <cellStyle name="40% - Accent1 41 2 2" xfId="3591"/>
    <cellStyle name="40% - Accent1 41 2 2 2" xfId="8174"/>
    <cellStyle name="40% - Accent1 41 2 2 2 2" xfId="19271"/>
    <cellStyle name="40% - Accent1 41 2 2 3" xfId="14688"/>
    <cellStyle name="40% - Accent1 41 2 3" xfId="6365"/>
    <cellStyle name="40% - Accent1 41 2 3 2" xfId="17462"/>
    <cellStyle name="40% - Accent1 41 2 4" xfId="12878"/>
    <cellStyle name="40% - Accent1 41 3" xfId="4515"/>
    <cellStyle name="40% - Accent1 41 3 2" xfId="9098"/>
    <cellStyle name="40% - Accent1 41 3 2 2" xfId="20195"/>
    <cellStyle name="40% - Accent1 41 3 3" xfId="15612"/>
    <cellStyle name="40% - Accent1 41 4" xfId="2706"/>
    <cellStyle name="40% - Accent1 41 4 2" xfId="7289"/>
    <cellStyle name="40% - Accent1 41 4 2 2" xfId="18386"/>
    <cellStyle name="40% - Accent1 41 4 3" xfId="13803"/>
    <cellStyle name="40% - Accent1 41 5" xfId="5440"/>
    <cellStyle name="40% - Accent1 41 5 2" xfId="16537"/>
    <cellStyle name="40% - Accent1 41 6" xfId="11952"/>
    <cellStyle name="40% - Accent1 42" xfId="854"/>
    <cellStyle name="40% - Accent1 42 2" xfId="1791"/>
    <cellStyle name="40% - Accent1 42 2 2" xfId="3604"/>
    <cellStyle name="40% - Accent1 42 2 2 2" xfId="8187"/>
    <cellStyle name="40% - Accent1 42 2 2 2 2" xfId="19284"/>
    <cellStyle name="40% - Accent1 42 2 2 3" xfId="14701"/>
    <cellStyle name="40% - Accent1 42 2 3" xfId="6378"/>
    <cellStyle name="40% - Accent1 42 2 3 2" xfId="17475"/>
    <cellStyle name="40% - Accent1 42 2 4" xfId="12891"/>
    <cellStyle name="40% - Accent1 42 3" xfId="4528"/>
    <cellStyle name="40% - Accent1 42 3 2" xfId="9111"/>
    <cellStyle name="40% - Accent1 42 3 2 2" xfId="20208"/>
    <cellStyle name="40% - Accent1 42 3 3" xfId="15625"/>
    <cellStyle name="40% - Accent1 42 4" xfId="2719"/>
    <cellStyle name="40% - Accent1 42 4 2" xfId="7302"/>
    <cellStyle name="40% - Accent1 42 4 2 2" xfId="18399"/>
    <cellStyle name="40% - Accent1 42 4 3" xfId="13816"/>
    <cellStyle name="40% - Accent1 42 5" xfId="5453"/>
    <cellStyle name="40% - Accent1 42 5 2" xfId="16550"/>
    <cellStyle name="40% - Accent1 42 6" xfId="11965"/>
    <cellStyle name="40% - Accent1 43" xfId="867"/>
    <cellStyle name="40% - Accent1 43 2" xfId="1804"/>
    <cellStyle name="40% - Accent1 43 2 2" xfId="3617"/>
    <cellStyle name="40% - Accent1 43 2 2 2" xfId="8200"/>
    <cellStyle name="40% - Accent1 43 2 2 2 2" xfId="19297"/>
    <cellStyle name="40% - Accent1 43 2 2 3" xfId="14714"/>
    <cellStyle name="40% - Accent1 43 2 3" xfId="6391"/>
    <cellStyle name="40% - Accent1 43 2 3 2" xfId="17488"/>
    <cellStyle name="40% - Accent1 43 2 4" xfId="12904"/>
    <cellStyle name="40% - Accent1 43 3" xfId="4541"/>
    <cellStyle name="40% - Accent1 43 3 2" xfId="9124"/>
    <cellStyle name="40% - Accent1 43 3 2 2" xfId="20221"/>
    <cellStyle name="40% - Accent1 43 3 3" xfId="15638"/>
    <cellStyle name="40% - Accent1 43 4" xfId="2732"/>
    <cellStyle name="40% - Accent1 43 4 2" xfId="7315"/>
    <cellStyle name="40% - Accent1 43 4 2 2" xfId="18412"/>
    <cellStyle name="40% - Accent1 43 4 3" xfId="13829"/>
    <cellStyle name="40% - Accent1 43 5" xfId="5466"/>
    <cellStyle name="40% - Accent1 43 5 2" xfId="16563"/>
    <cellStyle name="40% - Accent1 43 6" xfId="11978"/>
    <cellStyle name="40% - Accent1 44" xfId="880"/>
    <cellStyle name="40% - Accent1 44 2" xfId="1817"/>
    <cellStyle name="40% - Accent1 44 2 2" xfId="3630"/>
    <cellStyle name="40% - Accent1 44 2 2 2" xfId="8213"/>
    <cellStyle name="40% - Accent1 44 2 2 2 2" xfId="19310"/>
    <cellStyle name="40% - Accent1 44 2 2 3" xfId="14727"/>
    <cellStyle name="40% - Accent1 44 2 3" xfId="6404"/>
    <cellStyle name="40% - Accent1 44 2 3 2" xfId="17501"/>
    <cellStyle name="40% - Accent1 44 2 4" xfId="12917"/>
    <cellStyle name="40% - Accent1 44 3" xfId="4554"/>
    <cellStyle name="40% - Accent1 44 3 2" xfId="9137"/>
    <cellStyle name="40% - Accent1 44 3 2 2" xfId="20234"/>
    <cellStyle name="40% - Accent1 44 3 3" xfId="15651"/>
    <cellStyle name="40% - Accent1 44 4" xfId="2745"/>
    <cellStyle name="40% - Accent1 44 4 2" xfId="7328"/>
    <cellStyle name="40% - Accent1 44 4 2 2" xfId="18425"/>
    <cellStyle name="40% - Accent1 44 4 3" xfId="13842"/>
    <cellStyle name="40% - Accent1 44 5" xfId="5479"/>
    <cellStyle name="40% - Accent1 44 5 2" xfId="16576"/>
    <cellStyle name="40% - Accent1 44 6" xfId="11991"/>
    <cellStyle name="40% - Accent1 45" xfId="893"/>
    <cellStyle name="40% - Accent1 45 2" xfId="1830"/>
    <cellStyle name="40% - Accent1 45 2 2" xfId="3643"/>
    <cellStyle name="40% - Accent1 45 2 2 2" xfId="8226"/>
    <cellStyle name="40% - Accent1 45 2 2 2 2" xfId="19323"/>
    <cellStyle name="40% - Accent1 45 2 2 3" xfId="14740"/>
    <cellStyle name="40% - Accent1 45 2 3" xfId="6417"/>
    <cellStyle name="40% - Accent1 45 2 3 2" xfId="17514"/>
    <cellStyle name="40% - Accent1 45 2 4" xfId="12930"/>
    <cellStyle name="40% - Accent1 45 3" xfId="4567"/>
    <cellStyle name="40% - Accent1 45 3 2" xfId="9150"/>
    <cellStyle name="40% - Accent1 45 3 2 2" xfId="20247"/>
    <cellStyle name="40% - Accent1 45 3 3" xfId="15664"/>
    <cellStyle name="40% - Accent1 45 4" xfId="2758"/>
    <cellStyle name="40% - Accent1 45 4 2" xfId="7341"/>
    <cellStyle name="40% - Accent1 45 4 2 2" xfId="18438"/>
    <cellStyle name="40% - Accent1 45 4 3" xfId="13855"/>
    <cellStyle name="40% - Accent1 45 5" xfId="5492"/>
    <cellStyle name="40% - Accent1 45 5 2" xfId="16589"/>
    <cellStyle name="40% - Accent1 45 6" xfId="12004"/>
    <cellStyle name="40% - Accent1 46" xfId="907"/>
    <cellStyle name="40% - Accent1 46 2" xfId="1844"/>
    <cellStyle name="40% - Accent1 46 2 2" xfId="3656"/>
    <cellStyle name="40% - Accent1 46 2 2 2" xfId="8239"/>
    <cellStyle name="40% - Accent1 46 2 2 2 2" xfId="19336"/>
    <cellStyle name="40% - Accent1 46 2 2 3" xfId="14753"/>
    <cellStyle name="40% - Accent1 46 2 3" xfId="6430"/>
    <cellStyle name="40% - Accent1 46 2 3 2" xfId="17527"/>
    <cellStyle name="40% - Accent1 46 2 4" xfId="12943"/>
    <cellStyle name="40% - Accent1 46 3" xfId="4580"/>
    <cellStyle name="40% - Accent1 46 3 2" xfId="9163"/>
    <cellStyle name="40% - Accent1 46 3 2 2" xfId="20260"/>
    <cellStyle name="40% - Accent1 46 3 3" xfId="15677"/>
    <cellStyle name="40% - Accent1 46 4" xfId="2771"/>
    <cellStyle name="40% - Accent1 46 4 2" xfId="7354"/>
    <cellStyle name="40% - Accent1 46 4 2 2" xfId="18451"/>
    <cellStyle name="40% - Accent1 46 4 3" xfId="13868"/>
    <cellStyle name="40% - Accent1 46 5" xfId="5505"/>
    <cellStyle name="40% - Accent1 46 5 2" xfId="16602"/>
    <cellStyle name="40% - Accent1 46 6" xfId="12017"/>
    <cellStyle name="40% - Accent1 47" xfId="920"/>
    <cellStyle name="40% - Accent1 47 2" xfId="1857"/>
    <cellStyle name="40% - Accent1 47 2 2" xfId="3669"/>
    <cellStyle name="40% - Accent1 47 2 2 2" xfId="8252"/>
    <cellStyle name="40% - Accent1 47 2 2 2 2" xfId="19349"/>
    <cellStyle name="40% - Accent1 47 2 2 3" xfId="14766"/>
    <cellStyle name="40% - Accent1 47 2 3" xfId="6443"/>
    <cellStyle name="40% - Accent1 47 2 3 2" xfId="17540"/>
    <cellStyle name="40% - Accent1 47 2 4" xfId="12956"/>
    <cellStyle name="40% - Accent1 47 3" xfId="4593"/>
    <cellStyle name="40% - Accent1 47 3 2" xfId="9176"/>
    <cellStyle name="40% - Accent1 47 3 2 2" xfId="20273"/>
    <cellStyle name="40% - Accent1 47 3 3" xfId="15690"/>
    <cellStyle name="40% - Accent1 47 4" xfId="2784"/>
    <cellStyle name="40% - Accent1 47 4 2" xfId="7367"/>
    <cellStyle name="40% - Accent1 47 4 2 2" xfId="18464"/>
    <cellStyle name="40% - Accent1 47 4 3" xfId="13881"/>
    <cellStyle name="40% - Accent1 47 5" xfId="5518"/>
    <cellStyle name="40% - Accent1 47 5 2" xfId="16615"/>
    <cellStyle name="40% - Accent1 47 6" xfId="12030"/>
    <cellStyle name="40% - Accent1 48" xfId="933"/>
    <cellStyle name="40% - Accent1 48 2" xfId="1870"/>
    <cellStyle name="40% - Accent1 48 2 2" xfId="3682"/>
    <cellStyle name="40% - Accent1 48 2 2 2" xfId="8265"/>
    <cellStyle name="40% - Accent1 48 2 2 2 2" xfId="19362"/>
    <cellStyle name="40% - Accent1 48 2 2 3" xfId="14779"/>
    <cellStyle name="40% - Accent1 48 2 3" xfId="6456"/>
    <cellStyle name="40% - Accent1 48 2 3 2" xfId="17553"/>
    <cellStyle name="40% - Accent1 48 2 4" xfId="12969"/>
    <cellStyle name="40% - Accent1 48 3" xfId="4606"/>
    <cellStyle name="40% - Accent1 48 3 2" xfId="9189"/>
    <cellStyle name="40% - Accent1 48 3 2 2" xfId="20286"/>
    <cellStyle name="40% - Accent1 48 3 3" xfId="15703"/>
    <cellStyle name="40% - Accent1 48 4" xfId="2797"/>
    <cellStyle name="40% - Accent1 48 4 2" xfId="7380"/>
    <cellStyle name="40% - Accent1 48 4 2 2" xfId="18477"/>
    <cellStyle name="40% - Accent1 48 4 3" xfId="13894"/>
    <cellStyle name="40% - Accent1 48 5" xfId="5531"/>
    <cellStyle name="40% - Accent1 48 5 2" xfId="16628"/>
    <cellStyle name="40% - Accent1 48 6" xfId="12043"/>
    <cellStyle name="40% - Accent1 49" xfId="946"/>
    <cellStyle name="40% - Accent1 49 2" xfId="1883"/>
    <cellStyle name="40% - Accent1 49 2 2" xfId="3695"/>
    <cellStyle name="40% - Accent1 49 2 2 2" xfId="8278"/>
    <cellStyle name="40% - Accent1 49 2 2 2 2" xfId="19375"/>
    <cellStyle name="40% - Accent1 49 2 2 3" xfId="14792"/>
    <cellStyle name="40% - Accent1 49 2 3" xfId="6469"/>
    <cellStyle name="40% - Accent1 49 2 3 2" xfId="17566"/>
    <cellStyle name="40% - Accent1 49 2 4" xfId="12982"/>
    <cellStyle name="40% - Accent1 49 3" xfId="4619"/>
    <cellStyle name="40% - Accent1 49 3 2" xfId="9202"/>
    <cellStyle name="40% - Accent1 49 3 2 2" xfId="20299"/>
    <cellStyle name="40% - Accent1 49 3 3" xfId="15716"/>
    <cellStyle name="40% - Accent1 49 4" xfId="2810"/>
    <cellStyle name="40% - Accent1 49 4 2" xfId="7393"/>
    <cellStyle name="40% - Accent1 49 4 2 2" xfId="18490"/>
    <cellStyle name="40% - Accent1 49 4 3" xfId="13907"/>
    <cellStyle name="40% - Accent1 49 5" xfId="5544"/>
    <cellStyle name="40% - Accent1 49 5 2" xfId="16641"/>
    <cellStyle name="40% - Accent1 49 6" xfId="12056"/>
    <cellStyle name="40% - Accent1 5" xfId="126"/>
    <cellStyle name="40% - Accent1 5 2" xfId="1304"/>
    <cellStyle name="40% - Accent1 5 2 2" xfId="3123"/>
    <cellStyle name="40% - Accent1 5 2 2 2" xfId="7706"/>
    <cellStyle name="40% - Accent1 5 2 2 2 2" xfId="18803"/>
    <cellStyle name="40% - Accent1 5 2 2 3" xfId="14220"/>
    <cellStyle name="40% - Accent1 5 2 3" xfId="5897"/>
    <cellStyle name="40% - Accent1 5 2 3 2" xfId="16994"/>
    <cellStyle name="40% - Accent1 5 2 4" xfId="12410"/>
    <cellStyle name="40% - Accent1 5 3" xfId="4047"/>
    <cellStyle name="40% - Accent1 5 3 2" xfId="8630"/>
    <cellStyle name="40% - Accent1 5 3 2 2" xfId="19727"/>
    <cellStyle name="40% - Accent1 5 3 3" xfId="15144"/>
    <cellStyle name="40% - Accent1 5 4" xfId="2238"/>
    <cellStyle name="40% - Accent1 5 4 2" xfId="6821"/>
    <cellStyle name="40% - Accent1 5 4 2 2" xfId="17918"/>
    <cellStyle name="40% - Accent1 5 4 3" xfId="13335"/>
    <cellStyle name="40% - Accent1 5 5" xfId="4972"/>
    <cellStyle name="40% - Accent1 5 5 2" xfId="16069"/>
    <cellStyle name="40% - Accent1 5 6" xfId="380"/>
    <cellStyle name="40% - Accent1 5 6 2" xfId="11497"/>
    <cellStyle name="40% - Accent1 5 7" xfId="11248"/>
    <cellStyle name="40% - Accent1 50" xfId="959"/>
    <cellStyle name="40% - Accent1 50 2" xfId="1896"/>
    <cellStyle name="40% - Accent1 50 2 2" xfId="3708"/>
    <cellStyle name="40% - Accent1 50 2 2 2" xfId="8291"/>
    <cellStyle name="40% - Accent1 50 2 2 2 2" xfId="19388"/>
    <cellStyle name="40% - Accent1 50 2 2 3" xfId="14805"/>
    <cellStyle name="40% - Accent1 50 2 3" xfId="6482"/>
    <cellStyle name="40% - Accent1 50 2 3 2" xfId="17579"/>
    <cellStyle name="40% - Accent1 50 2 4" xfId="12995"/>
    <cellStyle name="40% - Accent1 50 3" xfId="4632"/>
    <cellStyle name="40% - Accent1 50 3 2" xfId="9215"/>
    <cellStyle name="40% - Accent1 50 3 2 2" xfId="20312"/>
    <cellStyle name="40% - Accent1 50 3 3" xfId="15729"/>
    <cellStyle name="40% - Accent1 50 4" xfId="2823"/>
    <cellStyle name="40% - Accent1 50 4 2" xfId="7406"/>
    <cellStyle name="40% - Accent1 50 4 2 2" xfId="18503"/>
    <cellStyle name="40% - Accent1 50 4 3" xfId="13920"/>
    <cellStyle name="40% - Accent1 50 5" xfId="5557"/>
    <cellStyle name="40% - Accent1 50 5 2" xfId="16654"/>
    <cellStyle name="40% - Accent1 50 6" xfId="12069"/>
    <cellStyle name="40% - Accent1 51" xfId="973"/>
    <cellStyle name="40% - Accent1 51 2" xfId="1910"/>
    <cellStyle name="40% - Accent1 51 2 2" xfId="3721"/>
    <cellStyle name="40% - Accent1 51 2 2 2" xfId="8304"/>
    <cellStyle name="40% - Accent1 51 2 2 2 2" xfId="19401"/>
    <cellStyle name="40% - Accent1 51 2 2 3" xfId="14818"/>
    <cellStyle name="40% - Accent1 51 2 3" xfId="6495"/>
    <cellStyle name="40% - Accent1 51 2 3 2" xfId="17592"/>
    <cellStyle name="40% - Accent1 51 2 4" xfId="13008"/>
    <cellStyle name="40% - Accent1 51 3" xfId="4645"/>
    <cellStyle name="40% - Accent1 51 3 2" xfId="9228"/>
    <cellStyle name="40% - Accent1 51 3 2 2" xfId="20325"/>
    <cellStyle name="40% - Accent1 51 3 3" xfId="15742"/>
    <cellStyle name="40% - Accent1 51 4" xfId="2836"/>
    <cellStyle name="40% - Accent1 51 4 2" xfId="7419"/>
    <cellStyle name="40% - Accent1 51 4 2 2" xfId="18516"/>
    <cellStyle name="40% - Accent1 51 4 3" xfId="13933"/>
    <cellStyle name="40% - Accent1 51 5" xfId="5570"/>
    <cellStyle name="40% - Accent1 51 5 2" xfId="16667"/>
    <cellStyle name="40% - Accent1 51 6" xfId="12082"/>
    <cellStyle name="40% - Accent1 52" xfId="986"/>
    <cellStyle name="40% - Accent1 52 2" xfId="1923"/>
    <cellStyle name="40% - Accent1 52 2 2" xfId="3734"/>
    <cellStyle name="40% - Accent1 52 2 2 2" xfId="8317"/>
    <cellStyle name="40% - Accent1 52 2 2 2 2" xfId="19414"/>
    <cellStyle name="40% - Accent1 52 2 2 3" xfId="14831"/>
    <cellStyle name="40% - Accent1 52 2 3" xfId="6508"/>
    <cellStyle name="40% - Accent1 52 2 3 2" xfId="17605"/>
    <cellStyle name="40% - Accent1 52 2 4" xfId="13021"/>
    <cellStyle name="40% - Accent1 52 3" xfId="4658"/>
    <cellStyle name="40% - Accent1 52 3 2" xfId="9241"/>
    <cellStyle name="40% - Accent1 52 3 2 2" xfId="20338"/>
    <cellStyle name="40% - Accent1 52 3 3" xfId="15755"/>
    <cellStyle name="40% - Accent1 52 4" xfId="2849"/>
    <cellStyle name="40% - Accent1 52 4 2" xfId="7432"/>
    <cellStyle name="40% - Accent1 52 4 2 2" xfId="18529"/>
    <cellStyle name="40% - Accent1 52 4 3" xfId="13946"/>
    <cellStyle name="40% - Accent1 52 5" xfId="5583"/>
    <cellStyle name="40% - Accent1 52 5 2" xfId="16680"/>
    <cellStyle name="40% - Accent1 52 6" xfId="12095"/>
    <cellStyle name="40% - Accent1 53" xfId="999"/>
    <cellStyle name="40% - Accent1 53 2" xfId="1936"/>
    <cellStyle name="40% - Accent1 53 2 2" xfId="3747"/>
    <cellStyle name="40% - Accent1 53 2 2 2" xfId="8330"/>
    <cellStyle name="40% - Accent1 53 2 2 2 2" xfId="19427"/>
    <cellStyle name="40% - Accent1 53 2 2 3" xfId="14844"/>
    <cellStyle name="40% - Accent1 53 2 3" xfId="6521"/>
    <cellStyle name="40% - Accent1 53 2 3 2" xfId="17618"/>
    <cellStyle name="40% - Accent1 53 2 4" xfId="13034"/>
    <cellStyle name="40% - Accent1 53 3" xfId="4671"/>
    <cellStyle name="40% - Accent1 53 3 2" xfId="9254"/>
    <cellStyle name="40% - Accent1 53 3 2 2" xfId="20351"/>
    <cellStyle name="40% - Accent1 53 3 3" xfId="15768"/>
    <cellStyle name="40% - Accent1 53 4" xfId="2862"/>
    <cellStyle name="40% - Accent1 53 4 2" xfId="7445"/>
    <cellStyle name="40% - Accent1 53 4 2 2" xfId="18542"/>
    <cellStyle name="40% - Accent1 53 4 3" xfId="13959"/>
    <cellStyle name="40% - Accent1 53 5" xfId="5596"/>
    <cellStyle name="40% - Accent1 53 5 2" xfId="16693"/>
    <cellStyle name="40% - Accent1 53 6" xfId="12108"/>
    <cellStyle name="40% - Accent1 54" xfId="1012"/>
    <cellStyle name="40% - Accent1 54 2" xfId="1949"/>
    <cellStyle name="40% - Accent1 54 2 2" xfId="3760"/>
    <cellStyle name="40% - Accent1 54 2 2 2" xfId="8343"/>
    <cellStyle name="40% - Accent1 54 2 2 2 2" xfId="19440"/>
    <cellStyle name="40% - Accent1 54 2 2 3" xfId="14857"/>
    <cellStyle name="40% - Accent1 54 2 3" xfId="6534"/>
    <cellStyle name="40% - Accent1 54 2 3 2" xfId="17631"/>
    <cellStyle name="40% - Accent1 54 2 4" xfId="13047"/>
    <cellStyle name="40% - Accent1 54 3" xfId="4684"/>
    <cellStyle name="40% - Accent1 54 3 2" xfId="9267"/>
    <cellStyle name="40% - Accent1 54 3 2 2" xfId="20364"/>
    <cellStyle name="40% - Accent1 54 3 3" xfId="15781"/>
    <cellStyle name="40% - Accent1 54 4" xfId="2875"/>
    <cellStyle name="40% - Accent1 54 4 2" xfId="7458"/>
    <cellStyle name="40% - Accent1 54 4 2 2" xfId="18555"/>
    <cellStyle name="40% - Accent1 54 4 3" xfId="13972"/>
    <cellStyle name="40% - Accent1 54 5" xfId="5609"/>
    <cellStyle name="40% - Accent1 54 5 2" xfId="16706"/>
    <cellStyle name="40% - Accent1 54 6" xfId="12121"/>
    <cellStyle name="40% - Accent1 55" xfId="1025"/>
    <cellStyle name="40% - Accent1 55 2" xfId="1962"/>
    <cellStyle name="40% - Accent1 55 2 2" xfId="3773"/>
    <cellStyle name="40% - Accent1 55 2 2 2" xfId="8356"/>
    <cellStyle name="40% - Accent1 55 2 2 2 2" xfId="19453"/>
    <cellStyle name="40% - Accent1 55 2 2 3" xfId="14870"/>
    <cellStyle name="40% - Accent1 55 2 3" xfId="6547"/>
    <cellStyle name="40% - Accent1 55 2 3 2" xfId="17644"/>
    <cellStyle name="40% - Accent1 55 2 4" xfId="13060"/>
    <cellStyle name="40% - Accent1 55 3" xfId="4697"/>
    <cellStyle name="40% - Accent1 55 3 2" xfId="9280"/>
    <cellStyle name="40% - Accent1 55 3 2 2" xfId="20377"/>
    <cellStyle name="40% - Accent1 55 3 3" xfId="15794"/>
    <cellStyle name="40% - Accent1 55 4" xfId="2888"/>
    <cellStyle name="40% - Accent1 55 4 2" xfId="7471"/>
    <cellStyle name="40% - Accent1 55 4 2 2" xfId="18568"/>
    <cellStyle name="40% - Accent1 55 4 3" xfId="13985"/>
    <cellStyle name="40% - Accent1 55 5" xfId="5622"/>
    <cellStyle name="40% - Accent1 55 5 2" xfId="16719"/>
    <cellStyle name="40% - Accent1 55 6" xfId="12134"/>
    <cellStyle name="40% - Accent1 56" xfId="1038"/>
    <cellStyle name="40% - Accent1 56 2" xfId="1975"/>
    <cellStyle name="40% - Accent1 56 2 2" xfId="3786"/>
    <cellStyle name="40% - Accent1 56 2 2 2" xfId="8369"/>
    <cellStyle name="40% - Accent1 56 2 2 2 2" xfId="19466"/>
    <cellStyle name="40% - Accent1 56 2 2 3" xfId="14883"/>
    <cellStyle name="40% - Accent1 56 2 3" xfId="6560"/>
    <cellStyle name="40% - Accent1 56 2 3 2" xfId="17657"/>
    <cellStyle name="40% - Accent1 56 2 4" xfId="13073"/>
    <cellStyle name="40% - Accent1 56 3" xfId="4710"/>
    <cellStyle name="40% - Accent1 56 3 2" xfId="9293"/>
    <cellStyle name="40% - Accent1 56 3 2 2" xfId="20390"/>
    <cellStyle name="40% - Accent1 56 3 3" xfId="15807"/>
    <cellStyle name="40% - Accent1 56 4" xfId="2901"/>
    <cellStyle name="40% - Accent1 56 4 2" xfId="7484"/>
    <cellStyle name="40% - Accent1 56 4 2 2" xfId="18581"/>
    <cellStyle name="40% - Accent1 56 4 3" xfId="13998"/>
    <cellStyle name="40% - Accent1 56 5" xfId="5635"/>
    <cellStyle name="40% - Accent1 56 5 2" xfId="16732"/>
    <cellStyle name="40% - Accent1 56 6" xfId="12147"/>
    <cellStyle name="40% - Accent1 57" xfId="1051"/>
    <cellStyle name="40% - Accent1 57 2" xfId="1988"/>
    <cellStyle name="40% - Accent1 57 2 2" xfId="3799"/>
    <cellStyle name="40% - Accent1 57 2 2 2" xfId="8382"/>
    <cellStyle name="40% - Accent1 57 2 2 2 2" xfId="19479"/>
    <cellStyle name="40% - Accent1 57 2 2 3" xfId="14896"/>
    <cellStyle name="40% - Accent1 57 2 3" xfId="6573"/>
    <cellStyle name="40% - Accent1 57 2 3 2" xfId="17670"/>
    <cellStyle name="40% - Accent1 57 2 4" xfId="13086"/>
    <cellStyle name="40% - Accent1 57 3" xfId="4723"/>
    <cellStyle name="40% - Accent1 57 3 2" xfId="9306"/>
    <cellStyle name="40% - Accent1 57 3 2 2" xfId="20403"/>
    <cellStyle name="40% - Accent1 57 3 3" xfId="15820"/>
    <cellStyle name="40% - Accent1 57 4" xfId="2914"/>
    <cellStyle name="40% - Accent1 57 4 2" xfId="7497"/>
    <cellStyle name="40% - Accent1 57 4 2 2" xfId="18594"/>
    <cellStyle name="40% - Accent1 57 4 3" xfId="14011"/>
    <cellStyle name="40% - Accent1 57 5" xfId="5648"/>
    <cellStyle name="40% - Accent1 57 5 2" xfId="16745"/>
    <cellStyle name="40% - Accent1 57 6" xfId="12160"/>
    <cellStyle name="40% - Accent1 58" xfId="1064"/>
    <cellStyle name="40% - Accent1 58 2" xfId="2001"/>
    <cellStyle name="40% - Accent1 58 2 2" xfId="3812"/>
    <cellStyle name="40% - Accent1 58 2 2 2" xfId="8395"/>
    <cellStyle name="40% - Accent1 58 2 2 2 2" xfId="19492"/>
    <cellStyle name="40% - Accent1 58 2 2 3" xfId="14909"/>
    <cellStyle name="40% - Accent1 58 2 3" xfId="6586"/>
    <cellStyle name="40% - Accent1 58 2 3 2" xfId="17683"/>
    <cellStyle name="40% - Accent1 58 2 4" xfId="13099"/>
    <cellStyle name="40% - Accent1 58 3" xfId="4736"/>
    <cellStyle name="40% - Accent1 58 3 2" xfId="9319"/>
    <cellStyle name="40% - Accent1 58 3 2 2" xfId="20416"/>
    <cellStyle name="40% - Accent1 58 3 3" xfId="15833"/>
    <cellStyle name="40% - Accent1 58 4" xfId="2927"/>
    <cellStyle name="40% - Accent1 58 4 2" xfId="7510"/>
    <cellStyle name="40% - Accent1 58 4 2 2" xfId="18607"/>
    <cellStyle name="40% - Accent1 58 4 3" xfId="14024"/>
    <cellStyle name="40% - Accent1 58 5" xfId="5661"/>
    <cellStyle name="40% - Accent1 58 5 2" xfId="16758"/>
    <cellStyle name="40% - Accent1 58 6" xfId="12173"/>
    <cellStyle name="40% - Accent1 59" xfId="1077"/>
    <cellStyle name="40% - Accent1 59 2" xfId="2014"/>
    <cellStyle name="40% - Accent1 59 2 2" xfId="3825"/>
    <cellStyle name="40% - Accent1 59 2 2 2" xfId="8408"/>
    <cellStyle name="40% - Accent1 59 2 2 2 2" xfId="19505"/>
    <cellStyle name="40% - Accent1 59 2 2 3" xfId="14922"/>
    <cellStyle name="40% - Accent1 59 2 3" xfId="6599"/>
    <cellStyle name="40% - Accent1 59 2 3 2" xfId="17696"/>
    <cellStyle name="40% - Accent1 59 2 4" xfId="13112"/>
    <cellStyle name="40% - Accent1 59 3" xfId="4749"/>
    <cellStyle name="40% - Accent1 59 3 2" xfId="9332"/>
    <cellStyle name="40% - Accent1 59 3 2 2" xfId="20429"/>
    <cellStyle name="40% - Accent1 59 3 3" xfId="15846"/>
    <cellStyle name="40% - Accent1 59 4" xfId="2940"/>
    <cellStyle name="40% - Accent1 59 4 2" xfId="7523"/>
    <cellStyle name="40% - Accent1 59 4 2 2" xfId="18620"/>
    <cellStyle name="40% - Accent1 59 4 3" xfId="14037"/>
    <cellStyle name="40% - Accent1 59 5" xfId="5674"/>
    <cellStyle name="40% - Accent1 59 5 2" xfId="16771"/>
    <cellStyle name="40% - Accent1 59 6" xfId="12186"/>
    <cellStyle name="40% - Accent1 6" xfId="153"/>
    <cellStyle name="40% - Accent1 6 2" xfId="1318"/>
    <cellStyle name="40% - Accent1 6 2 2" xfId="3136"/>
    <cellStyle name="40% - Accent1 6 2 2 2" xfId="7719"/>
    <cellStyle name="40% - Accent1 6 2 2 2 2" xfId="18816"/>
    <cellStyle name="40% - Accent1 6 2 2 3" xfId="14233"/>
    <cellStyle name="40% - Accent1 6 2 3" xfId="5910"/>
    <cellStyle name="40% - Accent1 6 2 3 2" xfId="17007"/>
    <cellStyle name="40% - Accent1 6 2 4" xfId="12423"/>
    <cellStyle name="40% - Accent1 6 3" xfId="4060"/>
    <cellStyle name="40% - Accent1 6 3 2" xfId="8643"/>
    <cellStyle name="40% - Accent1 6 3 2 2" xfId="19740"/>
    <cellStyle name="40% - Accent1 6 3 3" xfId="15157"/>
    <cellStyle name="40% - Accent1 6 4" xfId="2251"/>
    <cellStyle name="40% - Accent1 6 4 2" xfId="6834"/>
    <cellStyle name="40% - Accent1 6 4 2 2" xfId="17931"/>
    <cellStyle name="40% - Accent1 6 4 3" xfId="13348"/>
    <cellStyle name="40% - Accent1 6 5" xfId="4985"/>
    <cellStyle name="40% - Accent1 6 5 2" xfId="16082"/>
    <cellStyle name="40% - Accent1 6 6" xfId="394"/>
    <cellStyle name="40% - Accent1 6 6 2" xfId="11510"/>
    <cellStyle name="40% - Accent1 6 7" xfId="11274"/>
    <cellStyle name="40% - Accent1 60" xfId="1090"/>
    <cellStyle name="40% - Accent1 60 2" xfId="2027"/>
    <cellStyle name="40% - Accent1 60 2 2" xfId="3838"/>
    <cellStyle name="40% - Accent1 60 2 2 2" xfId="8421"/>
    <cellStyle name="40% - Accent1 60 2 2 2 2" xfId="19518"/>
    <cellStyle name="40% - Accent1 60 2 2 3" xfId="14935"/>
    <cellStyle name="40% - Accent1 60 2 3" xfId="6612"/>
    <cellStyle name="40% - Accent1 60 2 3 2" xfId="17709"/>
    <cellStyle name="40% - Accent1 60 2 4" xfId="13125"/>
    <cellStyle name="40% - Accent1 60 3" xfId="4762"/>
    <cellStyle name="40% - Accent1 60 3 2" xfId="9345"/>
    <cellStyle name="40% - Accent1 60 3 2 2" xfId="20442"/>
    <cellStyle name="40% - Accent1 60 3 3" xfId="15859"/>
    <cellStyle name="40% - Accent1 60 4" xfId="2953"/>
    <cellStyle name="40% - Accent1 60 4 2" xfId="7536"/>
    <cellStyle name="40% - Accent1 60 4 2 2" xfId="18633"/>
    <cellStyle name="40% - Accent1 60 4 3" xfId="14050"/>
    <cellStyle name="40% - Accent1 60 5" xfId="5687"/>
    <cellStyle name="40% - Accent1 60 5 2" xfId="16784"/>
    <cellStyle name="40% - Accent1 60 6" xfId="12199"/>
    <cellStyle name="40% - Accent1 61" xfId="1103"/>
    <cellStyle name="40% - Accent1 61 2" xfId="2040"/>
    <cellStyle name="40% - Accent1 61 2 2" xfId="3851"/>
    <cellStyle name="40% - Accent1 61 2 2 2" xfId="8434"/>
    <cellStyle name="40% - Accent1 61 2 2 2 2" xfId="19531"/>
    <cellStyle name="40% - Accent1 61 2 2 3" xfId="14948"/>
    <cellStyle name="40% - Accent1 61 2 3" xfId="6625"/>
    <cellStyle name="40% - Accent1 61 2 3 2" xfId="17722"/>
    <cellStyle name="40% - Accent1 61 2 4" xfId="13138"/>
    <cellStyle name="40% - Accent1 61 3" xfId="4775"/>
    <cellStyle name="40% - Accent1 61 3 2" xfId="9358"/>
    <cellStyle name="40% - Accent1 61 3 2 2" xfId="20455"/>
    <cellStyle name="40% - Accent1 61 3 3" xfId="15872"/>
    <cellStyle name="40% - Accent1 61 4" xfId="2966"/>
    <cellStyle name="40% - Accent1 61 4 2" xfId="7549"/>
    <cellStyle name="40% - Accent1 61 4 2 2" xfId="18646"/>
    <cellStyle name="40% - Accent1 61 4 3" xfId="14063"/>
    <cellStyle name="40% - Accent1 61 5" xfId="5700"/>
    <cellStyle name="40% - Accent1 61 5 2" xfId="16797"/>
    <cellStyle name="40% - Accent1 61 6" xfId="12212"/>
    <cellStyle name="40% - Accent1 62" xfId="1116"/>
    <cellStyle name="40% - Accent1 62 2" xfId="2053"/>
    <cellStyle name="40% - Accent1 62 2 2" xfId="3864"/>
    <cellStyle name="40% - Accent1 62 2 2 2" xfId="8447"/>
    <cellStyle name="40% - Accent1 62 2 2 2 2" xfId="19544"/>
    <cellStyle name="40% - Accent1 62 2 2 3" xfId="14961"/>
    <cellStyle name="40% - Accent1 62 2 3" xfId="6638"/>
    <cellStyle name="40% - Accent1 62 2 3 2" xfId="17735"/>
    <cellStyle name="40% - Accent1 62 2 4" xfId="13151"/>
    <cellStyle name="40% - Accent1 62 3" xfId="4788"/>
    <cellStyle name="40% - Accent1 62 3 2" xfId="9371"/>
    <cellStyle name="40% - Accent1 62 3 2 2" xfId="20468"/>
    <cellStyle name="40% - Accent1 62 3 3" xfId="15885"/>
    <cellStyle name="40% - Accent1 62 4" xfId="2979"/>
    <cellStyle name="40% - Accent1 62 4 2" xfId="7562"/>
    <cellStyle name="40% - Accent1 62 4 2 2" xfId="18659"/>
    <cellStyle name="40% - Accent1 62 4 3" xfId="14076"/>
    <cellStyle name="40% - Accent1 62 5" xfId="5713"/>
    <cellStyle name="40% - Accent1 62 5 2" xfId="16810"/>
    <cellStyle name="40% - Accent1 62 6" xfId="12225"/>
    <cellStyle name="40% - Accent1 63" xfId="1129"/>
    <cellStyle name="40% - Accent1 63 2" xfId="2066"/>
    <cellStyle name="40% - Accent1 63 2 2" xfId="3877"/>
    <cellStyle name="40% - Accent1 63 2 2 2" xfId="8460"/>
    <cellStyle name="40% - Accent1 63 2 2 2 2" xfId="19557"/>
    <cellStyle name="40% - Accent1 63 2 2 3" xfId="14974"/>
    <cellStyle name="40% - Accent1 63 2 3" xfId="6651"/>
    <cellStyle name="40% - Accent1 63 2 3 2" xfId="17748"/>
    <cellStyle name="40% - Accent1 63 2 4" xfId="13164"/>
    <cellStyle name="40% - Accent1 63 3" xfId="4801"/>
    <cellStyle name="40% - Accent1 63 3 2" xfId="9384"/>
    <cellStyle name="40% - Accent1 63 3 2 2" xfId="20481"/>
    <cellStyle name="40% - Accent1 63 3 3" xfId="15898"/>
    <cellStyle name="40% - Accent1 63 4" xfId="2992"/>
    <cellStyle name="40% - Accent1 63 4 2" xfId="7575"/>
    <cellStyle name="40% - Accent1 63 4 2 2" xfId="18672"/>
    <cellStyle name="40% - Accent1 63 4 3" xfId="14089"/>
    <cellStyle name="40% - Accent1 63 5" xfId="5726"/>
    <cellStyle name="40% - Accent1 63 5 2" xfId="16823"/>
    <cellStyle name="40% - Accent1 63 6" xfId="12238"/>
    <cellStyle name="40% - Accent1 64" xfId="1144"/>
    <cellStyle name="40% - Accent1 64 2" xfId="2081"/>
    <cellStyle name="40% - Accent1 64 2 2" xfId="3890"/>
    <cellStyle name="40% - Accent1 64 2 2 2" xfId="8473"/>
    <cellStyle name="40% - Accent1 64 2 2 2 2" xfId="19570"/>
    <cellStyle name="40% - Accent1 64 2 2 3" xfId="14987"/>
    <cellStyle name="40% - Accent1 64 2 3" xfId="6664"/>
    <cellStyle name="40% - Accent1 64 2 3 2" xfId="17761"/>
    <cellStyle name="40% - Accent1 64 2 4" xfId="13178"/>
    <cellStyle name="40% - Accent1 64 3" xfId="4814"/>
    <cellStyle name="40% - Accent1 64 3 2" xfId="9397"/>
    <cellStyle name="40% - Accent1 64 3 2 2" xfId="20494"/>
    <cellStyle name="40% - Accent1 64 3 3" xfId="15911"/>
    <cellStyle name="40% - Accent1 64 4" xfId="3005"/>
    <cellStyle name="40% - Accent1 64 4 2" xfId="7588"/>
    <cellStyle name="40% - Accent1 64 4 2 2" xfId="18685"/>
    <cellStyle name="40% - Accent1 64 4 3" xfId="14102"/>
    <cellStyle name="40% - Accent1 64 5" xfId="5740"/>
    <cellStyle name="40% - Accent1 64 5 2" xfId="16837"/>
    <cellStyle name="40% - Accent1 64 6" xfId="12252"/>
    <cellStyle name="40% - Accent1 65" xfId="1157"/>
    <cellStyle name="40% - Accent1 65 2" xfId="2094"/>
    <cellStyle name="40% - Accent1 65 2 2" xfId="3903"/>
    <cellStyle name="40% - Accent1 65 2 2 2" xfId="8486"/>
    <cellStyle name="40% - Accent1 65 2 2 2 2" xfId="19583"/>
    <cellStyle name="40% - Accent1 65 2 2 3" xfId="15000"/>
    <cellStyle name="40% - Accent1 65 2 3" xfId="6677"/>
    <cellStyle name="40% - Accent1 65 2 3 2" xfId="17774"/>
    <cellStyle name="40% - Accent1 65 2 4" xfId="13191"/>
    <cellStyle name="40% - Accent1 65 3" xfId="4827"/>
    <cellStyle name="40% - Accent1 65 3 2" xfId="9410"/>
    <cellStyle name="40% - Accent1 65 3 2 2" xfId="20507"/>
    <cellStyle name="40% - Accent1 65 3 3" xfId="15924"/>
    <cellStyle name="40% - Accent1 65 4" xfId="3018"/>
    <cellStyle name="40% - Accent1 65 4 2" xfId="7601"/>
    <cellStyle name="40% - Accent1 65 4 2 2" xfId="18698"/>
    <cellStyle name="40% - Accent1 65 4 3" xfId="14115"/>
    <cellStyle name="40% - Accent1 65 5" xfId="5753"/>
    <cellStyle name="40% - Accent1 65 5 2" xfId="16850"/>
    <cellStyle name="40% - Accent1 65 6" xfId="12265"/>
    <cellStyle name="40% - Accent1 66" xfId="1170"/>
    <cellStyle name="40% - Accent1 66 2" xfId="2107"/>
    <cellStyle name="40% - Accent1 66 2 2" xfId="3916"/>
    <cellStyle name="40% - Accent1 66 2 2 2" xfId="8499"/>
    <cellStyle name="40% - Accent1 66 2 2 2 2" xfId="19596"/>
    <cellStyle name="40% - Accent1 66 2 2 3" xfId="15013"/>
    <cellStyle name="40% - Accent1 66 2 3" xfId="6690"/>
    <cellStyle name="40% - Accent1 66 2 3 2" xfId="17787"/>
    <cellStyle name="40% - Accent1 66 2 4" xfId="13204"/>
    <cellStyle name="40% - Accent1 66 3" xfId="4840"/>
    <cellStyle name="40% - Accent1 66 3 2" xfId="9423"/>
    <cellStyle name="40% - Accent1 66 3 2 2" xfId="20520"/>
    <cellStyle name="40% - Accent1 66 3 3" xfId="15937"/>
    <cellStyle name="40% - Accent1 66 4" xfId="3031"/>
    <cellStyle name="40% - Accent1 66 4 2" xfId="7614"/>
    <cellStyle name="40% - Accent1 66 4 2 2" xfId="18711"/>
    <cellStyle name="40% - Accent1 66 4 3" xfId="14128"/>
    <cellStyle name="40% - Accent1 66 5" xfId="5766"/>
    <cellStyle name="40% - Accent1 66 5 2" xfId="16863"/>
    <cellStyle name="40% - Accent1 66 6" xfId="12278"/>
    <cellStyle name="40% - Accent1 67" xfId="1183"/>
    <cellStyle name="40% - Accent1 67 2" xfId="2120"/>
    <cellStyle name="40% - Accent1 67 2 2" xfId="3929"/>
    <cellStyle name="40% - Accent1 67 2 2 2" xfId="8512"/>
    <cellStyle name="40% - Accent1 67 2 2 2 2" xfId="19609"/>
    <cellStyle name="40% - Accent1 67 2 2 3" xfId="15026"/>
    <cellStyle name="40% - Accent1 67 2 3" xfId="6703"/>
    <cellStyle name="40% - Accent1 67 2 3 2" xfId="17800"/>
    <cellStyle name="40% - Accent1 67 2 4" xfId="13217"/>
    <cellStyle name="40% - Accent1 67 3" xfId="4853"/>
    <cellStyle name="40% - Accent1 67 3 2" xfId="9436"/>
    <cellStyle name="40% - Accent1 67 3 2 2" xfId="20533"/>
    <cellStyle name="40% - Accent1 67 3 3" xfId="15950"/>
    <cellStyle name="40% - Accent1 67 4" xfId="3044"/>
    <cellStyle name="40% - Accent1 67 4 2" xfId="7627"/>
    <cellStyle name="40% - Accent1 67 4 2 2" xfId="18724"/>
    <cellStyle name="40% - Accent1 67 4 3" xfId="14141"/>
    <cellStyle name="40% - Accent1 67 5" xfId="5779"/>
    <cellStyle name="40% - Accent1 67 5 2" xfId="16876"/>
    <cellStyle name="40% - Accent1 67 6" xfId="12291"/>
    <cellStyle name="40% - Accent1 68" xfId="1196"/>
    <cellStyle name="40% - Accent1 68 2" xfId="2133"/>
    <cellStyle name="40% - Accent1 68 2 2" xfId="3942"/>
    <cellStyle name="40% - Accent1 68 2 2 2" xfId="8525"/>
    <cellStyle name="40% - Accent1 68 2 2 2 2" xfId="19622"/>
    <cellStyle name="40% - Accent1 68 2 2 3" xfId="15039"/>
    <cellStyle name="40% - Accent1 68 2 3" xfId="6716"/>
    <cellStyle name="40% - Accent1 68 2 3 2" xfId="17813"/>
    <cellStyle name="40% - Accent1 68 2 4" xfId="13230"/>
    <cellStyle name="40% - Accent1 68 3" xfId="4866"/>
    <cellStyle name="40% - Accent1 68 3 2" xfId="9449"/>
    <cellStyle name="40% - Accent1 68 3 2 2" xfId="20546"/>
    <cellStyle name="40% - Accent1 68 3 3" xfId="15963"/>
    <cellStyle name="40% - Accent1 68 4" xfId="3057"/>
    <cellStyle name="40% - Accent1 68 4 2" xfId="7640"/>
    <cellStyle name="40% - Accent1 68 4 2 2" xfId="18737"/>
    <cellStyle name="40% - Accent1 68 4 3" xfId="14154"/>
    <cellStyle name="40% - Accent1 68 5" xfId="5792"/>
    <cellStyle name="40% - Accent1 68 5 2" xfId="16889"/>
    <cellStyle name="40% - Accent1 68 6" xfId="12304"/>
    <cellStyle name="40% - Accent1 69" xfId="1209"/>
    <cellStyle name="40% - Accent1 69 2" xfId="2146"/>
    <cellStyle name="40% - Accent1 69 2 2" xfId="6729"/>
    <cellStyle name="40% - Accent1 69 2 2 2" xfId="17826"/>
    <cellStyle name="40% - Accent1 69 2 3" xfId="13243"/>
    <cellStyle name="40% - Accent1 69 3" xfId="3955"/>
    <cellStyle name="40% - Accent1 69 3 2" xfId="8538"/>
    <cellStyle name="40% - Accent1 69 3 2 2" xfId="19635"/>
    <cellStyle name="40% - Accent1 69 3 3" xfId="15052"/>
    <cellStyle name="40% - Accent1 69 4" xfId="5805"/>
    <cellStyle name="40% - Accent1 69 4 2" xfId="16902"/>
    <cellStyle name="40% - Accent1 69 5" xfId="12317"/>
    <cellStyle name="40% - Accent1 7" xfId="179"/>
    <cellStyle name="40% - Accent1 7 2" xfId="1331"/>
    <cellStyle name="40% - Accent1 7 2 2" xfId="3149"/>
    <cellStyle name="40% - Accent1 7 2 2 2" xfId="7732"/>
    <cellStyle name="40% - Accent1 7 2 2 2 2" xfId="18829"/>
    <cellStyle name="40% - Accent1 7 2 2 3" xfId="14246"/>
    <cellStyle name="40% - Accent1 7 2 3" xfId="5923"/>
    <cellStyle name="40% - Accent1 7 2 3 2" xfId="17020"/>
    <cellStyle name="40% - Accent1 7 2 4" xfId="12436"/>
    <cellStyle name="40% - Accent1 7 3" xfId="4073"/>
    <cellStyle name="40% - Accent1 7 3 2" xfId="8656"/>
    <cellStyle name="40% - Accent1 7 3 2 2" xfId="19753"/>
    <cellStyle name="40% - Accent1 7 3 3" xfId="15170"/>
    <cellStyle name="40% - Accent1 7 4" xfId="2264"/>
    <cellStyle name="40% - Accent1 7 4 2" xfId="6847"/>
    <cellStyle name="40% - Accent1 7 4 2 2" xfId="17944"/>
    <cellStyle name="40% - Accent1 7 4 3" xfId="13361"/>
    <cellStyle name="40% - Accent1 7 5" xfId="4998"/>
    <cellStyle name="40% - Accent1 7 5 2" xfId="16095"/>
    <cellStyle name="40% - Accent1 7 6" xfId="407"/>
    <cellStyle name="40% - Accent1 7 6 2" xfId="11523"/>
    <cellStyle name="40% - Accent1 7 7" xfId="11300"/>
    <cellStyle name="40% - Accent1 70" xfId="1222"/>
    <cellStyle name="40% - Accent1 70 2" xfId="2159"/>
    <cellStyle name="40% - Accent1 70 2 2" xfId="6742"/>
    <cellStyle name="40% - Accent1 70 2 2 2" xfId="17839"/>
    <cellStyle name="40% - Accent1 70 2 3" xfId="13256"/>
    <cellStyle name="40% - Accent1 70 3" xfId="3968"/>
    <cellStyle name="40% - Accent1 70 3 2" xfId="8551"/>
    <cellStyle name="40% - Accent1 70 3 2 2" xfId="19648"/>
    <cellStyle name="40% - Accent1 70 3 3" xfId="15065"/>
    <cellStyle name="40% - Accent1 70 4" xfId="5818"/>
    <cellStyle name="40% - Accent1 70 4 2" xfId="16915"/>
    <cellStyle name="40% - Accent1 70 5" xfId="12330"/>
    <cellStyle name="40% - Accent1 71" xfId="1235"/>
    <cellStyle name="40% - Accent1 71 2" xfId="2172"/>
    <cellStyle name="40% - Accent1 71 2 2" xfId="6755"/>
    <cellStyle name="40% - Accent1 71 2 2 2" xfId="17852"/>
    <cellStyle name="40% - Accent1 71 2 3" xfId="13269"/>
    <cellStyle name="40% - Accent1 71 3" xfId="3981"/>
    <cellStyle name="40% - Accent1 71 3 2" xfId="8564"/>
    <cellStyle name="40% - Accent1 71 3 2 2" xfId="19661"/>
    <cellStyle name="40% - Accent1 71 3 3" xfId="15078"/>
    <cellStyle name="40% - Accent1 71 4" xfId="5831"/>
    <cellStyle name="40% - Accent1 71 4 2" xfId="16928"/>
    <cellStyle name="40% - Accent1 71 5" xfId="12343"/>
    <cellStyle name="40% - Accent1 72" xfId="1253"/>
    <cellStyle name="40% - Accent1 72 2" xfId="3074"/>
    <cellStyle name="40% - Accent1 72 2 2" xfId="7657"/>
    <cellStyle name="40% - Accent1 72 2 2 2" xfId="18754"/>
    <cellStyle name="40% - Accent1 72 2 3" xfId="14171"/>
    <cellStyle name="40% - Accent1 72 3" xfId="5848"/>
    <cellStyle name="40% - Accent1 72 3 2" xfId="16945"/>
    <cellStyle name="40% - Accent1 72 4" xfId="12361"/>
    <cellStyle name="40% - Accent1 73" xfId="3998"/>
    <cellStyle name="40% - Accent1 73 2" xfId="8581"/>
    <cellStyle name="40% - Accent1 73 2 2" xfId="19678"/>
    <cellStyle name="40% - Accent1 73 3" xfId="15095"/>
    <cellStyle name="40% - Accent1 74" xfId="2189"/>
    <cellStyle name="40% - Accent1 74 2" xfId="6772"/>
    <cellStyle name="40% - Accent1 74 2 2" xfId="17869"/>
    <cellStyle name="40% - Accent1 74 3" xfId="13286"/>
    <cellStyle name="40% - Accent1 75" xfId="4879"/>
    <cellStyle name="40% - Accent1 75 2" xfId="9462"/>
    <cellStyle name="40% - Accent1 75 2 2" xfId="20559"/>
    <cellStyle name="40% - Accent1 75 3" xfId="15976"/>
    <cellStyle name="40% - Accent1 76" xfId="4905"/>
    <cellStyle name="40% - Accent1 76 2" xfId="16002"/>
    <cellStyle name="40% - Accent1 77" xfId="4923"/>
    <cellStyle name="40% - Accent1 77 2" xfId="16020"/>
    <cellStyle name="40% - Accent1 78" xfId="9488"/>
    <cellStyle name="40% - Accent1 78 2" xfId="20585"/>
    <cellStyle name="40% - Accent1 79" xfId="9502"/>
    <cellStyle name="40% - Accent1 79 2" xfId="20598"/>
    <cellStyle name="40% - Accent1 8" xfId="192"/>
    <cellStyle name="40% - Accent1 8 2" xfId="1344"/>
    <cellStyle name="40% - Accent1 8 2 2" xfId="3162"/>
    <cellStyle name="40% - Accent1 8 2 2 2" xfId="7745"/>
    <cellStyle name="40% - Accent1 8 2 2 2 2" xfId="18842"/>
    <cellStyle name="40% - Accent1 8 2 2 3" xfId="14259"/>
    <cellStyle name="40% - Accent1 8 2 3" xfId="5936"/>
    <cellStyle name="40% - Accent1 8 2 3 2" xfId="17033"/>
    <cellStyle name="40% - Accent1 8 2 4" xfId="12449"/>
    <cellStyle name="40% - Accent1 8 3" xfId="4086"/>
    <cellStyle name="40% - Accent1 8 3 2" xfId="8669"/>
    <cellStyle name="40% - Accent1 8 3 2 2" xfId="19766"/>
    <cellStyle name="40% - Accent1 8 3 3" xfId="15183"/>
    <cellStyle name="40% - Accent1 8 4" xfId="2277"/>
    <cellStyle name="40% - Accent1 8 4 2" xfId="6860"/>
    <cellStyle name="40% - Accent1 8 4 2 2" xfId="17957"/>
    <cellStyle name="40% - Accent1 8 4 3" xfId="13374"/>
    <cellStyle name="40% - Accent1 8 5" xfId="5011"/>
    <cellStyle name="40% - Accent1 8 5 2" xfId="16108"/>
    <cellStyle name="40% - Accent1 8 6" xfId="420"/>
    <cellStyle name="40% - Accent1 8 6 2" xfId="11536"/>
    <cellStyle name="40% - Accent1 8 7" xfId="11313"/>
    <cellStyle name="40% - Accent1 80" xfId="9515"/>
    <cellStyle name="40% - Accent1 80 2" xfId="20611"/>
    <cellStyle name="40% - Accent1 81" xfId="9528"/>
    <cellStyle name="40% - Accent1 81 2" xfId="20624"/>
    <cellStyle name="40% - Accent1 82" xfId="9554"/>
    <cellStyle name="40% - Accent1 82 2" xfId="20650"/>
    <cellStyle name="40% - Accent1 83" xfId="9580"/>
    <cellStyle name="40% - Accent1 83 2" xfId="20676"/>
    <cellStyle name="40% - Accent1 84" xfId="9606"/>
    <cellStyle name="40% - Accent1 84 2" xfId="20702"/>
    <cellStyle name="40% - Accent1 85" xfId="9632"/>
    <cellStyle name="40% - Accent1 85 2" xfId="20728"/>
    <cellStyle name="40% - Accent1 86" xfId="9658"/>
    <cellStyle name="40% - Accent1 86 2" xfId="20754"/>
    <cellStyle name="40% - Accent1 87" xfId="9684"/>
    <cellStyle name="40% - Accent1 87 2" xfId="20780"/>
    <cellStyle name="40% - Accent1 88" xfId="9710"/>
    <cellStyle name="40% - Accent1 88 2" xfId="20806"/>
    <cellStyle name="40% - Accent1 89" xfId="9736"/>
    <cellStyle name="40% - Accent1 89 2" xfId="20832"/>
    <cellStyle name="40% - Accent1 9" xfId="205"/>
    <cellStyle name="40% - Accent1 9 2" xfId="1357"/>
    <cellStyle name="40% - Accent1 9 2 2" xfId="3175"/>
    <cellStyle name="40% - Accent1 9 2 2 2" xfId="7758"/>
    <cellStyle name="40% - Accent1 9 2 2 2 2" xfId="18855"/>
    <cellStyle name="40% - Accent1 9 2 2 3" xfId="14272"/>
    <cellStyle name="40% - Accent1 9 2 3" xfId="5949"/>
    <cellStyle name="40% - Accent1 9 2 3 2" xfId="17046"/>
    <cellStyle name="40% - Accent1 9 2 4" xfId="12462"/>
    <cellStyle name="40% - Accent1 9 3" xfId="4099"/>
    <cellStyle name="40% - Accent1 9 3 2" xfId="8682"/>
    <cellStyle name="40% - Accent1 9 3 2 2" xfId="19779"/>
    <cellStyle name="40% - Accent1 9 3 3" xfId="15196"/>
    <cellStyle name="40% - Accent1 9 4" xfId="2290"/>
    <cellStyle name="40% - Accent1 9 4 2" xfId="6873"/>
    <cellStyle name="40% - Accent1 9 4 2 2" xfId="17970"/>
    <cellStyle name="40% - Accent1 9 4 3" xfId="13387"/>
    <cellStyle name="40% - Accent1 9 5" xfId="5024"/>
    <cellStyle name="40% - Accent1 9 5 2" xfId="16121"/>
    <cellStyle name="40% - Accent1 9 6" xfId="433"/>
    <cellStyle name="40% - Accent1 9 6 2" xfId="11549"/>
    <cellStyle name="40% - Accent1 9 7" xfId="11326"/>
    <cellStyle name="40% - Accent1 90" xfId="9762"/>
    <cellStyle name="40% - Accent1 90 2" xfId="20858"/>
    <cellStyle name="40% - Accent1 91" xfId="9788"/>
    <cellStyle name="40% - Accent1 91 2" xfId="20884"/>
    <cellStyle name="40% - Accent1 92" xfId="9814"/>
    <cellStyle name="40% - Accent1 92 2" xfId="20910"/>
    <cellStyle name="40% - Accent1 93" xfId="9840"/>
    <cellStyle name="40% - Accent1 93 2" xfId="20936"/>
    <cellStyle name="40% - Accent1 94" xfId="9866"/>
    <cellStyle name="40% - Accent1 94 2" xfId="20962"/>
    <cellStyle name="40% - Accent1 95" xfId="9892"/>
    <cellStyle name="40% - Accent1 95 2" xfId="20988"/>
    <cellStyle name="40% - Accent1 96" xfId="9905"/>
    <cellStyle name="40% - Accent1 96 2" xfId="21001"/>
    <cellStyle name="40% - Accent1 97" xfId="9931"/>
    <cellStyle name="40% - Accent1 97 2" xfId="21027"/>
    <cellStyle name="40% - Accent1 98" xfId="9944"/>
    <cellStyle name="40% - Accent1 98 2" xfId="21040"/>
    <cellStyle name="40% - Accent1 99" xfId="9957"/>
    <cellStyle name="40% - Accent1 99 2" xfId="21053"/>
    <cellStyle name="40% - Accent2" xfId="77" builtinId="35" customBuiltin="1"/>
    <cellStyle name="40% - Accent2 10" xfId="220"/>
    <cellStyle name="40% - Accent2 10 2" xfId="1372"/>
    <cellStyle name="40% - Accent2 10 2 2" xfId="3190"/>
    <cellStyle name="40% - Accent2 10 2 2 2" xfId="7773"/>
    <cellStyle name="40% - Accent2 10 2 2 2 2" xfId="18870"/>
    <cellStyle name="40% - Accent2 10 2 2 3" xfId="14287"/>
    <cellStyle name="40% - Accent2 10 2 3" xfId="5964"/>
    <cellStyle name="40% - Accent2 10 2 3 2" xfId="17061"/>
    <cellStyle name="40% - Accent2 10 2 4" xfId="12477"/>
    <cellStyle name="40% - Accent2 10 3" xfId="4114"/>
    <cellStyle name="40% - Accent2 10 3 2" xfId="8697"/>
    <cellStyle name="40% - Accent2 10 3 2 2" xfId="19794"/>
    <cellStyle name="40% - Accent2 10 3 3" xfId="15211"/>
    <cellStyle name="40% - Accent2 10 4" xfId="2305"/>
    <cellStyle name="40% - Accent2 10 4 2" xfId="6888"/>
    <cellStyle name="40% - Accent2 10 4 2 2" xfId="17985"/>
    <cellStyle name="40% - Accent2 10 4 3" xfId="13402"/>
    <cellStyle name="40% - Accent2 10 5" xfId="5039"/>
    <cellStyle name="40% - Accent2 10 5 2" xfId="16136"/>
    <cellStyle name="40% - Accent2 10 6" xfId="448"/>
    <cellStyle name="40% - Accent2 10 6 2" xfId="11564"/>
    <cellStyle name="40% - Accent2 10 7" xfId="11341"/>
    <cellStyle name="40% - Accent2 100" xfId="9972"/>
    <cellStyle name="40% - Accent2 100 2" xfId="21068"/>
    <cellStyle name="40% - Accent2 101" xfId="9985"/>
    <cellStyle name="40% - Accent2 101 2" xfId="21081"/>
    <cellStyle name="40% - Accent2 102" xfId="9998"/>
    <cellStyle name="40% - Accent2 102 2" xfId="21094"/>
    <cellStyle name="40% - Accent2 103" xfId="10011"/>
    <cellStyle name="40% - Accent2 103 2" xfId="21107"/>
    <cellStyle name="40% - Accent2 104" xfId="10024"/>
    <cellStyle name="40% - Accent2 104 2" xfId="21120"/>
    <cellStyle name="40% - Accent2 105" xfId="10037"/>
    <cellStyle name="40% - Accent2 105 2" xfId="21133"/>
    <cellStyle name="40% - Accent2 106" xfId="10050"/>
    <cellStyle name="40% - Accent2 106 2" xfId="21146"/>
    <cellStyle name="40% - Accent2 107" xfId="10063"/>
    <cellStyle name="40% - Accent2 107 2" xfId="21159"/>
    <cellStyle name="40% - Accent2 108" xfId="10076"/>
    <cellStyle name="40% - Accent2 108 2" xfId="21172"/>
    <cellStyle name="40% - Accent2 109" xfId="10089"/>
    <cellStyle name="40% - Accent2 109 2" xfId="21185"/>
    <cellStyle name="40% - Accent2 11" xfId="233"/>
    <cellStyle name="40% - Accent2 11 2" xfId="1385"/>
    <cellStyle name="40% - Accent2 11 2 2" xfId="3203"/>
    <cellStyle name="40% - Accent2 11 2 2 2" xfId="7786"/>
    <cellStyle name="40% - Accent2 11 2 2 2 2" xfId="18883"/>
    <cellStyle name="40% - Accent2 11 2 2 3" xfId="14300"/>
    <cellStyle name="40% - Accent2 11 2 3" xfId="5977"/>
    <cellStyle name="40% - Accent2 11 2 3 2" xfId="17074"/>
    <cellStyle name="40% - Accent2 11 2 4" xfId="12490"/>
    <cellStyle name="40% - Accent2 11 3" xfId="4127"/>
    <cellStyle name="40% - Accent2 11 3 2" xfId="8710"/>
    <cellStyle name="40% - Accent2 11 3 2 2" xfId="19807"/>
    <cellStyle name="40% - Accent2 11 3 3" xfId="15224"/>
    <cellStyle name="40% - Accent2 11 4" xfId="2318"/>
    <cellStyle name="40% - Accent2 11 4 2" xfId="6901"/>
    <cellStyle name="40% - Accent2 11 4 2 2" xfId="17998"/>
    <cellStyle name="40% - Accent2 11 4 3" xfId="13415"/>
    <cellStyle name="40% - Accent2 11 5" xfId="5052"/>
    <cellStyle name="40% - Accent2 11 5 2" xfId="16149"/>
    <cellStyle name="40% - Accent2 11 6" xfId="461"/>
    <cellStyle name="40% - Accent2 11 6 2" xfId="11577"/>
    <cellStyle name="40% - Accent2 11 7" xfId="11354"/>
    <cellStyle name="40% - Accent2 110" xfId="10102"/>
    <cellStyle name="40% - Accent2 110 2" xfId="21198"/>
    <cellStyle name="40% - Accent2 111" xfId="10115"/>
    <cellStyle name="40% - Accent2 111 2" xfId="21211"/>
    <cellStyle name="40% - Accent2 112" xfId="10128"/>
    <cellStyle name="40% - Accent2 112 2" xfId="21224"/>
    <cellStyle name="40% - Accent2 113" xfId="10141"/>
    <cellStyle name="40% - Accent2 113 2" xfId="21237"/>
    <cellStyle name="40% - Accent2 114" xfId="10154"/>
    <cellStyle name="40% - Accent2 114 2" xfId="21250"/>
    <cellStyle name="40% - Accent2 115" xfId="10167"/>
    <cellStyle name="40% - Accent2 115 2" xfId="21263"/>
    <cellStyle name="40% - Accent2 116" xfId="10180"/>
    <cellStyle name="40% - Accent2 116 2" xfId="21276"/>
    <cellStyle name="40% - Accent2 117" xfId="10193"/>
    <cellStyle name="40% - Accent2 117 2" xfId="21289"/>
    <cellStyle name="40% - Accent2 118" xfId="10206"/>
    <cellStyle name="40% - Accent2 118 2" xfId="21302"/>
    <cellStyle name="40% - Accent2 119" xfId="10219"/>
    <cellStyle name="40% - Accent2 119 2" xfId="21315"/>
    <cellStyle name="40% - Accent2 12" xfId="246"/>
    <cellStyle name="40% - Accent2 12 2" xfId="1398"/>
    <cellStyle name="40% - Accent2 12 2 2" xfId="3216"/>
    <cellStyle name="40% - Accent2 12 2 2 2" xfId="7799"/>
    <cellStyle name="40% - Accent2 12 2 2 2 2" xfId="18896"/>
    <cellStyle name="40% - Accent2 12 2 2 3" xfId="14313"/>
    <cellStyle name="40% - Accent2 12 2 3" xfId="5990"/>
    <cellStyle name="40% - Accent2 12 2 3 2" xfId="17087"/>
    <cellStyle name="40% - Accent2 12 2 4" xfId="12503"/>
    <cellStyle name="40% - Accent2 12 3" xfId="4140"/>
    <cellStyle name="40% - Accent2 12 3 2" xfId="8723"/>
    <cellStyle name="40% - Accent2 12 3 2 2" xfId="19820"/>
    <cellStyle name="40% - Accent2 12 3 3" xfId="15237"/>
    <cellStyle name="40% - Accent2 12 4" xfId="2331"/>
    <cellStyle name="40% - Accent2 12 4 2" xfId="6914"/>
    <cellStyle name="40% - Accent2 12 4 2 2" xfId="18011"/>
    <cellStyle name="40% - Accent2 12 4 3" xfId="13428"/>
    <cellStyle name="40% - Accent2 12 5" xfId="5065"/>
    <cellStyle name="40% - Accent2 12 5 2" xfId="16162"/>
    <cellStyle name="40% - Accent2 12 6" xfId="474"/>
    <cellStyle name="40% - Accent2 12 6 2" xfId="11590"/>
    <cellStyle name="40% - Accent2 12 7" xfId="11367"/>
    <cellStyle name="40% - Accent2 120" xfId="10232"/>
    <cellStyle name="40% - Accent2 120 2" xfId="21328"/>
    <cellStyle name="40% - Accent2 121" xfId="10245"/>
    <cellStyle name="40% - Accent2 121 2" xfId="21341"/>
    <cellStyle name="40% - Accent2 122" xfId="10271"/>
    <cellStyle name="40% - Accent2 122 2" xfId="21367"/>
    <cellStyle name="40% - Accent2 123" xfId="10297"/>
    <cellStyle name="40% - Accent2 123 2" xfId="21393"/>
    <cellStyle name="40% - Accent2 124" xfId="10310"/>
    <cellStyle name="40% - Accent2 124 2" xfId="21406"/>
    <cellStyle name="40% - Accent2 125" xfId="10323"/>
    <cellStyle name="40% - Accent2 125 2" xfId="21419"/>
    <cellStyle name="40% - Accent2 126" xfId="10349"/>
    <cellStyle name="40% - Accent2 126 2" xfId="21445"/>
    <cellStyle name="40% - Accent2 127" xfId="10375"/>
    <cellStyle name="40% - Accent2 127 2" xfId="21471"/>
    <cellStyle name="40% - Accent2 128" xfId="10401"/>
    <cellStyle name="40% - Accent2 128 2" xfId="21497"/>
    <cellStyle name="40% - Accent2 129" xfId="10427"/>
    <cellStyle name="40% - Accent2 129 2" xfId="21523"/>
    <cellStyle name="40% - Accent2 13" xfId="259"/>
    <cellStyle name="40% - Accent2 13 2" xfId="1411"/>
    <cellStyle name="40% - Accent2 13 2 2" xfId="3229"/>
    <cellStyle name="40% - Accent2 13 2 2 2" xfId="7812"/>
    <cellStyle name="40% - Accent2 13 2 2 2 2" xfId="18909"/>
    <cellStyle name="40% - Accent2 13 2 2 3" xfId="14326"/>
    <cellStyle name="40% - Accent2 13 2 3" xfId="6003"/>
    <cellStyle name="40% - Accent2 13 2 3 2" xfId="17100"/>
    <cellStyle name="40% - Accent2 13 2 4" xfId="12516"/>
    <cellStyle name="40% - Accent2 13 3" xfId="4153"/>
    <cellStyle name="40% - Accent2 13 3 2" xfId="8736"/>
    <cellStyle name="40% - Accent2 13 3 2 2" xfId="19833"/>
    <cellStyle name="40% - Accent2 13 3 3" xfId="15250"/>
    <cellStyle name="40% - Accent2 13 4" xfId="2344"/>
    <cellStyle name="40% - Accent2 13 4 2" xfId="6927"/>
    <cellStyle name="40% - Accent2 13 4 2 2" xfId="18024"/>
    <cellStyle name="40% - Accent2 13 4 3" xfId="13441"/>
    <cellStyle name="40% - Accent2 13 5" xfId="5078"/>
    <cellStyle name="40% - Accent2 13 5 2" xfId="16175"/>
    <cellStyle name="40% - Accent2 13 6" xfId="487"/>
    <cellStyle name="40% - Accent2 13 6 2" xfId="11603"/>
    <cellStyle name="40% - Accent2 13 7" xfId="11380"/>
    <cellStyle name="40% - Accent2 130" xfId="10453"/>
    <cellStyle name="40% - Accent2 130 2" xfId="21549"/>
    <cellStyle name="40% - Accent2 131" xfId="10479"/>
    <cellStyle name="40% - Accent2 131 2" xfId="21575"/>
    <cellStyle name="40% - Accent2 132" xfId="10505"/>
    <cellStyle name="40% - Accent2 132 2" xfId="21601"/>
    <cellStyle name="40% - Accent2 133" xfId="10531"/>
    <cellStyle name="40% - Accent2 133 2" xfId="21627"/>
    <cellStyle name="40% - Accent2 134" xfId="10544"/>
    <cellStyle name="40% - Accent2 134 2" xfId="21640"/>
    <cellStyle name="40% - Accent2 135" xfId="10557"/>
    <cellStyle name="40% - Accent2 135 2" xfId="21653"/>
    <cellStyle name="40% - Accent2 136" xfId="10570"/>
    <cellStyle name="40% - Accent2 136 2" xfId="21666"/>
    <cellStyle name="40% - Accent2 137" xfId="10583"/>
    <cellStyle name="40% - Accent2 137 2" xfId="21679"/>
    <cellStyle name="40% - Accent2 138" xfId="10609"/>
    <cellStyle name="40% - Accent2 138 2" xfId="21705"/>
    <cellStyle name="40% - Accent2 139" xfId="10622"/>
    <cellStyle name="40% - Accent2 139 2" xfId="21718"/>
    <cellStyle name="40% - Accent2 14" xfId="298"/>
    <cellStyle name="40% - Accent2 14 2" xfId="1424"/>
    <cellStyle name="40% - Accent2 14 2 2" xfId="3242"/>
    <cellStyle name="40% - Accent2 14 2 2 2" xfId="7825"/>
    <cellStyle name="40% - Accent2 14 2 2 2 2" xfId="18922"/>
    <cellStyle name="40% - Accent2 14 2 2 3" xfId="14339"/>
    <cellStyle name="40% - Accent2 14 2 3" xfId="6016"/>
    <cellStyle name="40% - Accent2 14 2 3 2" xfId="17113"/>
    <cellStyle name="40% - Accent2 14 2 4" xfId="12529"/>
    <cellStyle name="40% - Accent2 14 3" xfId="4166"/>
    <cellStyle name="40% - Accent2 14 3 2" xfId="8749"/>
    <cellStyle name="40% - Accent2 14 3 2 2" xfId="19846"/>
    <cellStyle name="40% - Accent2 14 3 3" xfId="15263"/>
    <cellStyle name="40% - Accent2 14 4" xfId="2357"/>
    <cellStyle name="40% - Accent2 14 4 2" xfId="6940"/>
    <cellStyle name="40% - Accent2 14 4 2 2" xfId="18037"/>
    <cellStyle name="40% - Accent2 14 4 3" xfId="13454"/>
    <cellStyle name="40% - Accent2 14 5" xfId="5091"/>
    <cellStyle name="40% - Accent2 14 5 2" xfId="16188"/>
    <cellStyle name="40% - Accent2 14 6" xfId="500"/>
    <cellStyle name="40% - Accent2 14 6 2" xfId="11616"/>
    <cellStyle name="40% - Accent2 14 7" xfId="11419"/>
    <cellStyle name="40% - Accent2 140" xfId="10635"/>
    <cellStyle name="40% - Accent2 140 2" xfId="21731"/>
    <cellStyle name="40% - Accent2 141" xfId="10648"/>
    <cellStyle name="40% - Accent2 141 2" xfId="21744"/>
    <cellStyle name="40% - Accent2 142" xfId="10661"/>
    <cellStyle name="40% - Accent2 142 2" xfId="21757"/>
    <cellStyle name="40% - Accent2 143" xfId="10674"/>
    <cellStyle name="40% - Accent2 143 2" xfId="21770"/>
    <cellStyle name="40% - Accent2 144" xfId="10687"/>
    <cellStyle name="40% - Accent2 144 2" xfId="21783"/>
    <cellStyle name="40% - Accent2 145" xfId="10700"/>
    <cellStyle name="40% - Accent2 145 2" xfId="21796"/>
    <cellStyle name="40% - Accent2 146" xfId="10713"/>
    <cellStyle name="40% - Accent2 146 2" xfId="21809"/>
    <cellStyle name="40% - Accent2 147" xfId="10726"/>
    <cellStyle name="40% - Accent2 147 2" xfId="21822"/>
    <cellStyle name="40% - Accent2 148" xfId="10739"/>
    <cellStyle name="40% - Accent2 148 2" xfId="21835"/>
    <cellStyle name="40% - Accent2 149" xfId="10752"/>
    <cellStyle name="40% - Accent2 149 2" xfId="21848"/>
    <cellStyle name="40% - Accent2 15" xfId="324"/>
    <cellStyle name="40% - Accent2 15 2" xfId="1437"/>
    <cellStyle name="40% - Accent2 15 2 2" xfId="3255"/>
    <cellStyle name="40% - Accent2 15 2 2 2" xfId="7838"/>
    <cellStyle name="40% - Accent2 15 2 2 2 2" xfId="18935"/>
    <cellStyle name="40% - Accent2 15 2 2 3" xfId="14352"/>
    <cellStyle name="40% - Accent2 15 2 3" xfId="6029"/>
    <cellStyle name="40% - Accent2 15 2 3 2" xfId="17126"/>
    <cellStyle name="40% - Accent2 15 2 4" xfId="12542"/>
    <cellStyle name="40% - Accent2 15 3" xfId="4179"/>
    <cellStyle name="40% - Accent2 15 3 2" xfId="8762"/>
    <cellStyle name="40% - Accent2 15 3 2 2" xfId="19859"/>
    <cellStyle name="40% - Accent2 15 3 3" xfId="15276"/>
    <cellStyle name="40% - Accent2 15 4" xfId="2370"/>
    <cellStyle name="40% - Accent2 15 4 2" xfId="6953"/>
    <cellStyle name="40% - Accent2 15 4 2 2" xfId="18050"/>
    <cellStyle name="40% - Accent2 15 4 3" xfId="13467"/>
    <cellStyle name="40% - Accent2 15 5" xfId="5104"/>
    <cellStyle name="40% - Accent2 15 5 2" xfId="16201"/>
    <cellStyle name="40% - Accent2 15 6" xfId="11445"/>
    <cellStyle name="40% - Accent2 150" xfId="10765"/>
    <cellStyle name="40% - Accent2 150 2" xfId="21861"/>
    <cellStyle name="40% - Accent2 151" xfId="10791"/>
    <cellStyle name="40% - Accent2 151 2" xfId="21887"/>
    <cellStyle name="40% - Accent2 152" xfId="10804"/>
    <cellStyle name="40% - Accent2 152 2" xfId="21900"/>
    <cellStyle name="40% - Accent2 153" xfId="10817"/>
    <cellStyle name="40% - Accent2 153 2" xfId="21913"/>
    <cellStyle name="40% - Accent2 154" xfId="10830"/>
    <cellStyle name="40% - Accent2 154 2" xfId="21926"/>
    <cellStyle name="40% - Accent2 155" xfId="10843"/>
    <cellStyle name="40% - Accent2 156" xfId="10856"/>
    <cellStyle name="40% - Accent2 157" xfId="10869"/>
    <cellStyle name="40% - Accent2 158" xfId="10882"/>
    <cellStyle name="40% - Accent2 159" xfId="10895"/>
    <cellStyle name="40% - Accent2 16" xfId="513"/>
    <cellStyle name="40% - Accent2 16 2" xfId="1450"/>
    <cellStyle name="40% - Accent2 16 2 2" xfId="3268"/>
    <cellStyle name="40% - Accent2 16 2 2 2" xfId="7851"/>
    <cellStyle name="40% - Accent2 16 2 2 2 2" xfId="18948"/>
    <cellStyle name="40% - Accent2 16 2 2 3" xfId="14365"/>
    <cellStyle name="40% - Accent2 16 2 3" xfId="6042"/>
    <cellStyle name="40% - Accent2 16 2 3 2" xfId="17139"/>
    <cellStyle name="40% - Accent2 16 2 4" xfId="12555"/>
    <cellStyle name="40% - Accent2 16 3" xfId="4192"/>
    <cellStyle name="40% - Accent2 16 3 2" xfId="8775"/>
    <cellStyle name="40% - Accent2 16 3 2 2" xfId="19872"/>
    <cellStyle name="40% - Accent2 16 3 3" xfId="15289"/>
    <cellStyle name="40% - Accent2 16 4" xfId="2383"/>
    <cellStyle name="40% - Accent2 16 4 2" xfId="6966"/>
    <cellStyle name="40% - Accent2 16 4 2 2" xfId="18063"/>
    <cellStyle name="40% - Accent2 16 4 3" xfId="13480"/>
    <cellStyle name="40% - Accent2 16 5" xfId="5117"/>
    <cellStyle name="40% - Accent2 16 5 2" xfId="16214"/>
    <cellStyle name="40% - Accent2 16 6" xfId="11629"/>
    <cellStyle name="40% - Accent2 160" xfId="10908"/>
    <cellStyle name="40% - Accent2 161" xfId="10921"/>
    <cellStyle name="40% - Accent2 162" xfId="10934"/>
    <cellStyle name="40% - Accent2 163" xfId="10947"/>
    <cellStyle name="40% - Accent2 164" xfId="10960"/>
    <cellStyle name="40% - Accent2 165" xfId="10973"/>
    <cellStyle name="40% - Accent2 166" xfId="10986"/>
    <cellStyle name="40% - Accent2 167" xfId="10999"/>
    <cellStyle name="40% - Accent2 168" xfId="11012"/>
    <cellStyle name="40% - Accent2 169" xfId="11025"/>
    <cellStyle name="40% - Accent2 17" xfId="526"/>
    <cellStyle name="40% - Accent2 17 2" xfId="1463"/>
    <cellStyle name="40% - Accent2 17 2 2" xfId="3281"/>
    <cellStyle name="40% - Accent2 17 2 2 2" xfId="7864"/>
    <cellStyle name="40% - Accent2 17 2 2 2 2" xfId="18961"/>
    <cellStyle name="40% - Accent2 17 2 2 3" xfId="14378"/>
    <cellStyle name="40% - Accent2 17 2 3" xfId="6055"/>
    <cellStyle name="40% - Accent2 17 2 3 2" xfId="17152"/>
    <cellStyle name="40% - Accent2 17 2 4" xfId="12568"/>
    <cellStyle name="40% - Accent2 17 3" xfId="4205"/>
    <cellStyle name="40% - Accent2 17 3 2" xfId="8788"/>
    <cellStyle name="40% - Accent2 17 3 2 2" xfId="19885"/>
    <cellStyle name="40% - Accent2 17 3 3" xfId="15302"/>
    <cellStyle name="40% - Accent2 17 4" xfId="2396"/>
    <cellStyle name="40% - Accent2 17 4 2" xfId="6979"/>
    <cellStyle name="40% - Accent2 17 4 2 2" xfId="18076"/>
    <cellStyle name="40% - Accent2 17 4 3" xfId="13493"/>
    <cellStyle name="40% - Accent2 17 5" xfId="5130"/>
    <cellStyle name="40% - Accent2 17 5 2" xfId="16227"/>
    <cellStyle name="40% - Accent2 17 6" xfId="11642"/>
    <cellStyle name="40% - Accent2 170" xfId="11038"/>
    <cellStyle name="40% - Accent2 171" xfId="11051"/>
    <cellStyle name="40% - Accent2 172" xfId="11064"/>
    <cellStyle name="40% - Accent2 173" xfId="11077"/>
    <cellStyle name="40% - Accent2 174" xfId="11090"/>
    <cellStyle name="40% - Accent2 175" xfId="11103"/>
    <cellStyle name="40% - Accent2 176" xfId="11116"/>
    <cellStyle name="40% - Accent2 177" xfId="11129"/>
    <cellStyle name="40% - Accent2 178" xfId="11142"/>
    <cellStyle name="40% - Accent2 179" xfId="11155"/>
    <cellStyle name="40% - Accent2 18" xfId="539"/>
    <cellStyle name="40% - Accent2 18 2" xfId="1476"/>
    <cellStyle name="40% - Accent2 18 2 2" xfId="3294"/>
    <cellStyle name="40% - Accent2 18 2 2 2" xfId="7877"/>
    <cellStyle name="40% - Accent2 18 2 2 2 2" xfId="18974"/>
    <cellStyle name="40% - Accent2 18 2 2 3" xfId="14391"/>
    <cellStyle name="40% - Accent2 18 2 3" xfId="6068"/>
    <cellStyle name="40% - Accent2 18 2 3 2" xfId="17165"/>
    <cellStyle name="40% - Accent2 18 2 4" xfId="12581"/>
    <cellStyle name="40% - Accent2 18 3" xfId="4218"/>
    <cellStyle name="40% - Accent2 18 3 2" xfId="8801"/>
    <cellStyle name="40% - Accent2 18 3 2 2" xfId="19898"/>
    <cellStyle name="40% - Accent2 18 3 3" xfId="15315"/>
    <cellStyle name="40% - Accent2 18 4" xfId="2409"/>
    <cellStyle name="40% - Accent2 18 4 2" xfId="6992"/>
    <cellStyle name="40% - Accent2 18 4 2 2" xfId="18089"/>
    <cellStyle name="40% - Accent2 18 4 3" xfId="13506"/>
    <cellStyle name="40% - Accent2 18 5" xfId="5143"/>
    <cellStyle name="40% - Accent2 18 5 2" xfId="16240"/>
    <cellStyle name="40% - Accent2 18 6" xfId="11655"/>
    <cellStyle name="40% - Accent2 180" xfId="11168"/>
    <cellStyle name="40% - Accent2 181" xfId="11209"/>
    <cellStyle name="40% - Accent2 182" xfId="21939"/>
    <cellStyle name="40% - Accent2 183" xfId="21952"/>
    <cellStyle name="40% - Accent2 184" xfId="21966"/>
    <cellStyle name="40% - Accent2 185" xfId="21979"/>
    <cellStyle name="40% - Accent2 186" xfId="21992"/>
    <cellStyle name="40% - Accent2 187" xfId="22005"/>
    <cellStyle name="40% - Accent2 188" xfId="22018"/>
    <cellStyle name="40% - Accent2 189" xfId="22031"/>
    <cellStyle name="40% - Accent2 19" xfId="552"/>
    <cellStyle name="40% - Accent2 19 2" xfId="1489"/>
    <cellStyle name="40% - Accent2 19 2 2" xfId="3307"/>
    <cellStyle name="40% - Accent2 19 2 2 2" xfId="7890"/>
    <cellStyle name="40% - Accent2 19 2 2 2 2" xfId="18987"/>
    <cellStyle name="40% - Accent2 19 2 2 3" xfId="14404"/>
    <cellStyle name="40% - Accent2 19 2 3" xfId="6081"/>
    <cellStyle name="40% - Accent2 19 2 3 2" xfId="17178"/>
    <cellStyle name="40% - Accent2 19 2 4" xfId="12594"/>
    <cellStyle name="40% - Accent2 19 3" xfId="4231"/>
    <cellStyle name="40% - Accent2 19 3 2" xfId="8814"/>
    <cellStyle name="40% - Accent2 19 3 2 2" xfId="19911"/>
    <cellStyle name="40% - Accent2 19 3 3" xfId="15328"/>
    <cellStyle name="40% - Accent2 19 4" xfId="2422"/>
    <cellStyle name="40% - Accent2 19 4 2" xfId="7005"/>
    <cellStyle name="40% - Accent2 19 4 2 2" xfId="18102"/>
    <cellStyle name="40% - Accent2 19 4 3" xfId="13519"/>
    <cellStyle name="40% - Accent2 19 5" xfId="5156"/>
    <cellStyle name="40% - Accent2 19 5 2" xfId="16253"/>
    <cellStyle name="40% - Accent2 19 6" xfId="11668"/>
    <cellStyle name="40% - Accent2 190" xfId="22044"/>
    <cellStyle name="40% - Accent2 191" xfId="22057"/>
    <cellStyle name="40% - Accent2 192" xfId="22070"/>
    <cellStyle name="40% - Accent2 193" xfId="22083"/>
    <cellStyle name="40% - Accent2 194" xfId="22096"/>
    <cellStyle name="40% - Accent2 195" xfId="22109"/>
    <cellStyle name="40% - Accent2 196" xfId="22122"/>
    <cellStyle name="40% - Accent2 197" xfId="22135"/>
    <cellStyle name="40% - Accent2 198" xfId="22148"/>
    <cellStyle name="40% - Accent2 199" xfId="22161"/>
    <cellStyle name="40% - Accent2 2" xfId="15"/>
    <cellStyle name="40% - Accent2 2 10" xfId="9595"/>
    <cellStyle name="40% - Accent2 2 10 2" xfId="20691"/>
    <cellStyle name="40% - Accent2 2 11" xfId="9621"/>
    <cellStyle name="40% - Accent2 2 11 2" xfId="20717"/>
    <cellStyle name="40% - Accent2 2 12" xfId="9647"/>
    <cellStyle name="40% - Accent2 2 12 2" xfId="20743"/>
    <cellStyle name="40% - Accent2 2 13" xfId="9673"/>
    <cellStyle name="40% - Accent2 2 13 2" xfId="20769"/>
    <cellStyle name="40% - Accent2 2 14" xfId="9699"/>
    <cellStyle name="40% - Accent2 2 14 2" xfId="20795"/>
    <cellStyle name="40% - Accent2 2 15" xfId="9725"/>
    <cellStyle name="40% - Accent2 2 15 2" xfId="20821"/>
    <cellStyle name="40% - Accent2 2 16" xfId="9751"/>
    <cellStyle name="40% - Accent2 2 16 2" xfId="20847"/>
    <cellStyle name="40% - Accent2 2 17" xfId="9777"/>
    <cellStyle name="40% - Accent2 2 17 2" xfId="20873"/>
    <cellStyle name="40% - Accent2 2 18" xfId="9803"/>
    <cellStyle name="40% - Accent2 2 18 2" xfId="20899"/>
    <cellStyle name="40% - Accent2 2 19" xfId="9829"/>
    <cellStyle name="40% - Accent2 2 19 2" xfId="20925"/>
    <cellStyle name="40% - Accent2 2 2" xfId="104"/>
    <cellStyle name="40% - Accent2 2 2 2" xfId="3086"/>
    <cellStyle name="40% - Accent2 2 2 2 2" xfId="7669"/>
    <cellStyle name="40% - Accent2 2 2 2 2 2" xfId="18766"/>
    <cellStyle name="40% - Accent2 2 2 2 3" xfId="14183"/>
    <cellStyle name="40% - Accent2 2 2 3" xfId="5860"/>
    <cellStyle name="40% - Accent2 2 2 3 2" xfId="16957"/>
    <cellStyle name="40% - Accent2 2 2 4" xfId="1266"/>
    <cellStyle name="40% - Accent2 2 2 4 2" xfId="12373"/>
    <cellStyle name="40% - Accent2 2 2 5" xfId="11226"/>
    <cellStyle name="40% - Accent2 2 20" xfId="9855"/>
    <cellStyle name="40% - Accent2 2 20 2" xfId="20951"/>
    <cellStyle name="40% - Accent2 2 21" xfId="9881"/>
    <cellStyle name="40% - Accent2 2 21 2" xfId="20977"/>
    <cellStyle name="40% - Accent2 2 22" xfId="9920"/>
    <cellStyle name="40% - Accent2 2 22 2" xfId="21016"/>
    <cellStyle name="40% - Accent2 2 23" xfId="10258"/>
    <cellStyle name="40% - Accent2 2 23 2" xfId="21354"/>
    <cellStyle name="40% - Accent2 2 24" xfId="10284"/>
    <cellStyle name="40% - Accent2 2 24 2" xfId="21380"/>
    <cellStyle name="40% - Accent2 2 25" xfId="10336"/>
    <cellStyle name="40% - Accent2 2 25 2" xfId="21432"/>
    <cellStyle name="40% - Accent2 2 26" xfId="10362"/>
    <cellStyle name="40% - Accent2 2 26 2" xfId="21458"/>
    <cellStyle name="40% - Accent2 2 27" xfId="10388"/>
    <cellStyle name="40% - Accent2 2 27 2" xfId="21484"/>
    <cellStyle name="40% - Accent2 2 28" xfId="10414"/>
    <cellStyle name="40% - Accent2 2 28 2" xfId="21510"/>
    <cellStyle name="40% - Accent2 2 29" xfId="10440"/>
    <cellStyle name="40% - Accent2 2 29 2" xfId="21536"/>
    <cellStyle name="40% - Accent2 2 3" xfId="141"/>
    <cellStyle name="40% - Accent2 2 3 2" xfId="8593"/>
    <cellStyle name="40% - Accent2 2 3 2 2" xfId="19690"/>
    <cellStyle name="40% - Accent2 2 3 3" xfId="4010"/>
    <cellStyle name="40% - Accent2 2 3 3 2" xfId="15107"/>
    <cellStyle name="40% - Accent2 2 3 4" xfId="11263"/>
    <cellStyle name="40% - Accent2 2 30" xfId="10466"/>
    <cellStyle name="40% - Accent2 2 30 2" xfId="21562"/>
    <cellStyle name="40% - Accent2 2 31" xfId="10492"/>
    <cellStyle name="40% - Accent2 2 31 2" xfId="21588"/>
    <cellStyle name="40% - Accent2 2 32" xfId="10518"/>
    <cellStyle name="40% - Accent2 2 32 2" xfId="21614"/>
    <cellStyle name="40% - Accent2 2 33" xfId="10596"/>
    <cellStyle name="40% - Accent2 2 33 2" xfId="21692"/>
    <cellStyle name="40% - Accent2 2 34" xfId="10778"/>
    <cellStyle name="40% - Accent2 2 34 2" xfId="21874"/>
    <cellStyle name="40% - Accent2 2 35" xfId="11193"/>
    <cellStyle name="40% - Accent2 2 4" xfId="168"/>
    <cellStyle name="40% - Accent2 2 4 2" xfId="6784"/>
    <cellStyle name="40% - Accent2 2 4 2 2" xfId="17881"/>
    <cellStyle name="40% - Accent2 2 4 3" xfId="2201"/>
    <cellStyle name="40% - Accent2 2 4 3 2" xfId="13298"/>
    <cellStyle name="40% - Accent2 2 4 4" xfId="11289"/>
    <cellStyle name="40% - Accent2 2 5" xfId="272"/>
    <cellStyle name="40% - Accent2 2 5 2" xfId="9477"/>
    <cellStyle name="40% - Accent2 2 5 2 2" xfId="20574"/>
    <cellStyle name="40% - Accent2 2 5 3" xfId="4894"/>
    <cellStyle name="40% - Accent2 2 5 3 2" xfId="15991"/>
    <cellStyle name="40% - Accent2 2 5 4" xfId="11393"/>
    <cellStyle name="40% - Accent2 2 6" xfId="311"/>
    <cellStyle name="40% - Accent2 2 6 2" xfId="4935"/>
    <cellStyle name="40% - Accent2 2 6 2 2" xfId="16032"/>
    <cellStyle name="40% - Accent2 2 6 3" xfId="11432"/>
    <cellStyle name="40% - Accent2 2 7" xfId="340"/>
    <cellStyle name="40% - Accent2 2 7 2" xfId="11460"/>
    <cellStyle name="40% - Accent2 2 8" xfId="9543"/>
    <cellStyle name="40% - Accent2 2 8 2" xfId="20639"/>
    <cellStyle name="40% - Accent2 2 9" xfId="9569"/>
    <cellStyle name="40% - Accent2 2 9 2" xfId="20665"/>
    <cellStyle name="40% - Accent2 20" xfId="566"/>
    <cellStyle name="40% - Accent2 20 2" xfId="1503"/>
    <cellStyle name="40% - Accent2 20 2 2" xfId="3320"/>
    <cellStyle name="40% - Accent2 20 2 2 2" xfId="7903"/>
    <cellStyle name="40% - Accent2 20 2 2 2 2" xfId="19000"/>
    <cellStyle name="40% - Accent2 20 2 2 3" xfId="14417"/>
    <cellStyle name="40% - Accent2 20 2 3" xfId="6094"/>
    <cellStyle name="40% - Accent2 20 2 3 2" xfId="17191"/>
    <cellStyle name="40% - Accent2 20 2 4" xfId="12607"/>
    <cellStyle name="40% - Accent2 20 3" xfId="4244"/>
    <cellStyle name="40% - Accent2 20 3 2" xfId="8827"/>
    <cellStyle name="40% - Accent2 20 3 2 2" xfId="19924"/>
    <cellStyle name="40% - Accent2 20 3 3" xfId="15341"/>
    <cellStyle name="40% - Accent2 20 4" xfId="2435"/>
    <cellStyle name="40% - Accent2 20 4 2" xfId="7018"/>
    <cellStyle name="40% - Accent2 20 4 2 2" xfId="18115"/>
    <cellStyle name="40% - Accent2 20 4 3" xfId="13532"/>
    <cellStyle name="40% - Accent2 20 5" xfId="5169"/>
    <cellStyle name="40% - Accent2 20 5 2" xfId="16266"/>
    <cellStyle name="40% - Accent2 20 6" xfId="11681"/>
    <cellStyle name="40% - Accent2 200" xfId="22174"/>
    <cellStyle name="40% - Accent2 201" xfId="22187"/>
    <cellStyle name="40% - Accent2 202" xfId="22200"/>
    <cellStyle name="40% - Accent2 203" xfId="22213"/>
    <cellStyle name="40% - Accent2 204" xfId="22226"/>
    <cellStyle name="40% - Accent2 205" xfId="22239"/>
    <cellStyle name="40% - Accent2 206" xfId="22252"/>
    <cellStyle name="40% - Accent2 207" xfId="22265"/>
    <cellStyle name="40% - Accent2 208" xfId="22278"/>
    <cellStyle name="40% - Accent2 209" xfId="22291"/>
    <cellStyle name="40% - Accent2 21" xfId="579"/>
    <cellStyle name="40% - Accent2 21 2" xfId="1516"/>
    <cellStyle name="40% - Accent2 21 2 2" xfId="3333"/>
    <cellStyle name="40% - Accent2 21 2 2 2" xfId="7916"/>
    <cellStyle name="40% - Accent2 21 2 2 2 2" xfId="19013"/>
    <cellStyle name="40% - Accent2 21 2 2 3" xfId="14430"/>
    <cellStyle name="40% - Accent2 21 2 3" xfId="6107"/>
    <cellStyle name="40% - Accent2 21 2 3 2" xfId="17204"/>
    <cellStyle name="40% - Accent2 21 2 4" xfId="12620"/>
    <cellStyle name="40% - Accent2 21 3" xfId="4257"/>
    <cellStyle name="40% - Accent2 21 3 2" xfId="8840"/>
    <cellStyle name="40% - Accent2 21 3 2 2" xfId="19937"/>
    <cellStyle name="40% - Accent2 21 3 3" xfId="15354"/>
    <cellStyle name="40% - Accent2 21 4" xfId="2448"/>
    <cellStyle name="40% - Accent2 21 4 2" xfId="7031"/>
    <cellStyle name="40% - Accent2 21 4 2 2" xfId="18128"/>
    <cellStyle name="40% - Accent2 21 4 3" xfId="13545"/>
    <cellStyle name="40% - Accent2 21 5" xfId="5182"/>
    <cellStyle name="40% - Accent2 21 5 2" xfId="16279"/>
    <cellStyle name="40% - Accent2 21 6" xfId="11694"/>
    <cellStyle name="40% - Accent2 210" xfId="22304"/>
    <cellStyle name="40% - Accent2 211" xfId="22317"/>
    <cellStyle name="40% - Accent2 212" xfId="22330"/>
    <cellStyle name="40% - Accent2 213" xfId="22343"/>
    <cellStyle name="40% - Accent2 22" xfId="592"/>
    <cellStyle name="40% - Accent2 22 2" xfId="1529"/>
    <cellStyle name="40% - Accent2 22 2 2" xfId="3346"/>
    <cellStyle name="40% - Accent2 22 2 2 2" xfId="7929"/>
    <cellStyle name="40% - Accent2 22 2 2 2 2" xfId="19026"/>
    <cellStyle name="40% - Accent2 22 2 2 3" xfId="14443"/>
    <cellStyle name="40% - Accent2 22 2 3" xfId="6120"/>
    <cellStyle name="40% - Accent2 22 2 3 2" xfId="17217"/>
    <cellStyle name="40% - Accent2 22 2 4" xfId="12633"/>
    <cellStyle name="40% - Accent2 22 3" xfId="4270"/>
    <cellStyle name="40% - Accent2 22 3 2" xfId="8853"/>
    <cellStyle name="40% - Accent2 22 3 2 2" xfId="19950"/>
    <cellStyle name="40% - Accent2 22 3 3" xfId="15367"/>
    <cellStyle name="40% - Accent2 22 4" xfId="2461"/>
    <cellStyle name="40% - Accent2 22 4 2" xfId="7044"/>
    <cellStyle name="40% - Accent2 22 4 2 2" xfId="18141"/>
    <cellStyle name="40% - Accent2 22 4 3" xfId="13558"/>
    <cellStyle name="40% - Accent2 22 5" xfId="5195"/>
    <cellStyle name="40% - Accent2 22 5 2" xfId="16292"/>
    <cellStyle name="40% - Accent2 22 6" xfId="11707"/>
    <cellStyle name="40% - Accent2 23" xfId="605"/>
    <cellStyle name="40% - Accent2 23 2" xfId="1542"/>
    <cellStyle name="40% - Accent2 23 2 2" xfId="3359"/>
    <cellStyle name="40% - Accent2 23 2 2 2" xfId="7942"/>
    <cellStyle name="40% - Accent2 23 2 2 2 2" xfId="19039"/>
    <cellStyle name="40% - Accent2 23 2 2 3" xfId="14456"/>
    <cellStyle name="40% - Accent2 23 2 3" xfId="6133"/>
    <cellStyle name="40% - Accent2 23 2 3 2" xfId="17230"/>
    <cellStyle name="40% - Accent2 23 2 4" xfId="12646"/>
    <cellStyle name="40% - Accent2 23 3" xfId="4283"/>
    <cellStyle name="40% - Accent2 23 3 2" xfId="8866"/>
    <cellStyle name="40% - Accent2 23 3 2 2" xfId="19963"/>
    <cellStyle name="40% - Accent2 23 3 3" xfId="15380"/>
    <cellStyle name="40% - Accent2 23 4" xfId="2474"/>
    <cellStyle name="40% - Accent2 23 4 2" xfId="7057"/>
    <cellStyle name="40% - Accent2 23 4 2 2" xfId="18154"/>
    <cellStyle name="40% - Accent2 23 4 3" xfId="13571"/>
    <cellStyle name="40% - Accent2 23 5" xfId="5208"/>
    <cellStyle name="40% - Accent2 23 5 2" xfId="16305"/>
    <cellStyle name="40% - Accent2 23 6" xfId="11720"/>
    <cellStyle name="40% - Accent2 24" xfId="618"/>
    <cellStyle name="40% - Accent2 24 2" xfId="1555"/>
    <cellStyle name="40% - Accent2 24 2 2" xfId="3372"/>
    <cellStyle name="40% - Accent2 24 2 2 2" xfId="7955"/>
    <cellStyle name="40% - Accent2 24 2 2 2 2" xfId="19052"/>
    <cellStyle name="40% - Accent2 24 2 2 3" xfId="14469"/>
    <cellStyle name="40% - Accent2 24 2 3" xfId="6146"/>
    <cellStyle name="40% - Accent2 24 2 3 2" xfId="17243"/>
    <cellStyle name="40% - Accent2 24 2 4" xfId="12659"/>
    <cellStyle name="40% - Accent2 24 3" xfId="4296"/>
    <cellStyle name="40% - Accent2 24 3 2" xfId="8879"/>
    <cellStyle name="40% - Accent2 24 3 2 2" xfId="19976"/>
    <cellStyle name="40% - Accent2 24 3 3" xfId="15393"/>
    <cellStyle name="40% - Accent2 24 4" xfId="2487"/>
    <cellStyle name="40% - Accent2 24 4 2" xfId="7070"/>
    <cellStyle name="40% - Accent2 24 4 2 2" xfId="18167"/>
    <cellStyle name="40% - Accent2 24 4 3" xfId="13584"/>
    <cellStyle name="40% - Accent2 24 5" xfId="5221"/>
    <cellStyle name="40% - Accent2 24 5 2" xfId="16318"/>
    <cellStyle name="40% - Accent2 24 6" xfId="11733"/>
    <cellStyle name="40% - Accent2 25" xfId="632"/>
    <cellStyle name="40% - Accent2 25 2" xfId="1569"/>
    <cellStyle name="40% - Accent2 25 2 2" xfId="3385"/>
    <cellStyle name="40% - Accent2 25 2 2 2" xfId="7968"/>
    <cellStyle name="40% - Accent2 25 2 2 2 2" xfId="19065"/>
    <cellStyle name="40% - Accent2 25 2 2 3" xfId="14482"/>
    <cellStyle name="40% - Accent2 25 2 3" xfId="6159"/>
    <cellStyle name="40% - Accent2 25 2 3 2" xfId="17256"/>
    <cellStyle name="40% - Accent2 25 2 4" xfId="12672"/>
    <cellStyle name="40% - Accent2 25 3" xfId="4309"/>
    <cellStyle name="40% - Accent2 25 3 2" xfId="8892"/>
    <cellStyle name="40% - Accent2 25 3 2 2" xfId="19989"/>
    <cellStyle name="40% - Accent2 25 3 3" xfId="15406"/>
    <cellStyle name="40% - Accent2 25 4" xfId="2500"/>
    <cellStyle name="40% - Accent2 25 4 2" xfId="7083"/>
    <cellStyle name="40% - Accent2 25 4 2 2" xfId="18180"/>
    <cellStyle name="40% - Accent2 25 4 3" xfId="13597"/>
    <cellStyle name="40% - Accent2 25 5" xfId="5234"/>
    <cellStyle name="40% - Accent2 25 5 2" xfId="16331"/>
    <cellStyle name="40% - Accent2 25 6" xfId="11746"/>
    <cellStyle name="40% - Accent2 26" xfId="645"/>
    <cellStyle name="40% - Accent2 26 2" xfId="1582"/>
    <cellStyle name="40% - Accent2 26 2 2" xfId="3398"/>
    <cellStyle name="40% - Accent2 26 2 2 2" xfId="7981"/>
    <cellStyle name="40% - Accent2 26 2 2 2 2" xfId="19078"/>
    <cellStyle name="40% - Accent2 26 2 2 3" xfId="14495"/>
    <cellStyle name="40% - Accent2 26 2 3" xfId="6172"/>
    <cellStyle name="40% - Accent2 26 2 3 2" xfId="17269"/>
    <cellStyle name="40% - Accent2 26 2 4" xfId="12685"/>
    <cellStyle name="40% - Accent2 26 3" xfId="4322"/>
    <cellStyle name="40% - Accent2 26 3 2" xfId="8905"/>
    <cellStyle name="40% - Accent2 26 3 2 2" xfId="20002"/>
    <cellStyle name="40% - Accent2 26 3 3" xfId="15419"/>
    <cellStyle name="40% - Accent2 26 4" xfId="2513"/>
    <cellStyle name="40% - Accent2 26 4 2" xfId="7096"/>
    <cellStyle name="40% - Accent2 26 4 2 2" xfId="18193"/>
    <cellStyle name="40% - Accent2 26 4 3" xfId="13610"/>
    <cellStyle name="40% - Accent2 26 5" xfId="5247"/>
    <cellStyle name="40% - Accent2 26 5 2" xfId="16344"/>
    <cellStyle name="40% - Accent2 26 6" xfId="11759"/>
    <cellStyle name="40% - Accent2 27" xfId="658"/>
    <cellStyle name="40% - Accent2 27 2" xfId="1595"/>
    <cellStyle name="40% - Accent2 27 2 2" xfId="3411"/>
    <cellStyle name="40% - Accent2 27 2 2 2" xfId="7994"/>
    <cellStyle name="40% - Accent2 27 2 2 2 2" xfId="19091"/>
    <cellStyle name="40% - Accent2 27 2 2 3" xfId="14508"/>
    <cellStyle name="40% - Accent2 27 2 3" xfId="6185"/>
    <cellStyle name="40% - Accent2 27 2 3 2" xfId="17282"/>
    <cellStyle name="40% - Accent2 27 2 4" xfId="12698"/>
    <cellStyle name="40% - Accent2 27 3" xfId="4335"/>
    <cellStyle name="40% - Accent2 27 3 2" xfId="8918"/>
    <cellStyle name="40% - Accent2 27 3 2 2" xfId="20015"/>
    <cellStyle name="40% - Accent2 27 3 3" xfId="15432"/>
    <cellStyle name="40% - Accent2 27 4" xfId="2526"/>
    <cellStyle name="40% - Accent2 27 4 2" xfId="7109"/>
    <cellStyle name="40% - Accent2 27 4 2 2" xfId="18206"/>
    <cellStyle name="40% - Accent2 27 4 3" xfId="13623"/>
    <cellStyle name="40% - Accent2 27 5" xfId="5260"/>
    <cellStyle name="40% - Accent2 27 5 2" xfId="16357"/>
    <cellStyle name="40% - Accent2 27 6" xfId="11772"/>
    <cellStyle name="40% - Accent2 28" xfId="671"/>
    <cellStyle name="40% - Accent2 28 2" xfId="1608"/>
    <cellStyle name="40% - Accent2 28 2 2" xfId="3424"/>
    <cellStyle name="40% - Accent2 28 2 2 2" xfId="8007"/>
    <cellStyle name="40% - Accent2 28 2 2 2 2" xfId="19104"/>
    <cellStyle name="40% - Accent2 28 2 2 3" xfId="14521"/>
    <cellStyle name="40% - Accent2 28 2 3" xfId="6198"/>
    <cellStyle name="40% - Accent2 28 2 3 2" xfId="17295"/>
    <cellStyle name="40% - Accent2 28 2 4" xfId="12711"/>
    <cellStyle name="40% - Accent2 28 3" xfId="4348"/>
    <cellStyle name="40% - Accent2 28 3 2" xfId="8931"/>
    <cellStyle name="40% - Accent2 28 3 2 2" xfId="20028"/>
    <cellStyle name="40% - Accent2 28 3 3" xfId="15445"/>
    <cellStyle name="40% - Accent2 28 4" xfId="2539"/>
    <cellStyle name="40% - Accent2 28 4 2" xfId="7122"/>
    <cellStyle name="40% - Accent2 28 4 2 2" xfId="18219"/>
    <cellStyle name="40% - Accent2 28 4 3" xfId="13636"/>
    <cellStyle name="40% - Accent2 28 5" xfId="5273"/>
    <cellStyle name="40% - Accent2 28 5 2" xfId="16370"/>
    <cellStyle name="40% - Accent2 28 6" xfId="11785"/>
    <cellStyle name="40% - Accent2 29" xfId="684"/>
    <cellStyle name="40% - Accent2 29 2" xfId="1621"/>
    <cellStyle name="40% - Accent2 29 2 2" xfId="3437"/>
    <cellStyle name="40% - Accent2 29 2 2 2" xfId="8020"/>
    <cellStyle name="40% - Accent2 29 2 2 2 2" xfId="19117"/>
    <cellStyle name="40% - Accent2 29 2 2 3" xfId="14534"/>
    <cellStyle name="40% - Accent2 29 2 3" xfId="6211"/>
    <cellStyle name="40% - Accent2 29 2 3 2" xfId="17308"/>
    <cellStyle name="40% - Accent2 29 2 4" xfId="12724"/>
    <cellStyle name="40% - Accent2 29 3" xfId="4361"/>
    <cellStyle name="40% - Accent2 29 3 2" xfId="8944"/>
    <cellStyle name="40% - Accent2 29 3 2 2" xfId="20041"/>
    <cellStyle name="40% - Accent2 29 3 3" xfId="15458"/>
    <cellStyle name="40% - Accent2 29 4" xfId="2552"/>
    <cellStyle name="40% - Accent2 29 4 2" xfId="7135"/>
    <cellStyle name="40% - Accent2 29 4 2 2" xfId="18232"/>
    <cellStyle name="40% - Accent2 29 4 3" xfId="13649"/>
    <cellStyle name="40% - Accent2 29 5" xfId="5286"/>
    <cellStyle name="40% - Accent2 29 5 2" xfId="16383"/>
    <cellStyle name="40% - Accent2 29 6" xfId="11798"/>
    <cellStyle name="40% - Accent2 3" xfId="16"/>
    <cellStyle name="40% - Accent2 3 2" xfId="285"/>
    <cellStyle name="40% - Accent2 3 2 2" xfId="3099"/>
    <cellStyle name="40% - Accent2 3 2 2 2" xfId="7682"/>
    <cellStyle name="40% - Accent2 3 2 2 2 2" xfId="18779"/>
    <cellStyle name="40% - Accent2 3 2 2 3" xfId="14196"/>
    <cellStyle name="40% - Accent2 3 2 3" xfId="5873"/>
    <cellStyle name="40% - Accent2 3 2 3 2" xfId="16970"/>
    <cellStyle name="40% - Accent2 3 2 4" xfId="1279"/>
    <cellStyle name="40% - Accent2 3 2 4 2" xfId="12386"/>
    <cellStyle name="40% - Accent2 3 2 5" xfId="11406"/>
    <cellStyle name="40% - Accent2 3 3" xfId="4023"/>
    <cellStyle name="40% - Accent2 3 3 2" xfId="8606"/>
    <cellStyle name="40% - Accent2 3 3 2 2" xfId="19703"/>
    <cellStyle name="40% - Accent2 3 3 3" xfId="15120"/>
    <cellStyle name="40% - Accent2 3 4" xfId="2214"/>
    <cellStyle name="40% - Accent2 3 4 2" xfId="6797"/>
    <cellStyle name="40% - Accent2 3 4 2 2" xfId="17894"/>
    <cellStyle name="40% - Accent2 3 4 3" xfId="13311"/>
    <cellStyle name="40% - Accent2 3 5" xfId="4948"/>
    <cellStyle name="40% - Accent2 3 5 2" xfId="16045"/>
    <cellStyle name="40% - Accent2 3 6" xfId="355"/>
    <cellStyle name="40% - Accent2 3 6 2" xfId="11473"/>
    <cellStyle name="40% - Accent2 3 7" xfId="11194"/>
    <cellStyle name="40% - Accent2 30" xfId="697"/>
    <cellStyle name="40% - Accent2 30 2" xfId="1634"/>
    <cellStyle name="40% - Accent2 30 2 2" xfId="3450"/>
    <cellStyle name="40% - Accent2 30 2 2 2" xfId="8033"/>
    <cellStyle name="40% - Accent2 30 2 2 2 2" xfId="19130"/>
    <cellStyle name="40% - Accent2 30 2 2 3" xfId="14547"/>
    <cellStyle name="40% - Accent2 30 2 3" xfId="6224"/>
    <cellStyle name="40% - Accent2 30 2 3 2" xfId="17321"/>
    <cellStyle name="40% - Accent2 30 2 4" xfId="12737"/>
    <cellStyle name="40% - Accent2 30 3" xfId="4374"/>
    <cellStyle name="40% - Accent2 30 3 2" xfId="8957"/>
    <cellStyle name="40% - Accent2 30 3 2 2" xfId="20054"/>
    <cellStyle name="40% - Accent2 30 3 3" xfId="15471"/>
    <cellStyle name="40% - Accent2 30 4" xfId="2565"/>
    <cellStyle name="40% - Accent2 30 4 2" xfId="7148"/>
    <cellStyle name="40% - Accent2 30 4 2 2" xfId="18245"/>
    <cellStyle name="40% - Accent2 30 4 3" xfId="13662"/>
    <cellStyle name="40% - Accent2 30 5" xfId="5299"/>
    <cellStyle name="40% - Accent2 30 5 2" xfId="16396"/>
    <cellStyle name="40% - Accent2 30 6" xfId="11811"/>
    <cellStyle name="40% - Accent2 31" xfId="710"/>
    <cellStyle name="40% - Accent2 31 2" xfId="1647"/>
    <cellStyle name="40% - Accent2 31 2 2" xfId="3463"/>
    <cellStyle name="40% - Accent2 31 2 2 2" xfId="8046"/>
    <cellStyle name="40% - Accent2 31 2 2 2 2" xfId="19143"/>
    <cellStyle name="40% - Accent2 31 2 2 3" xfId="14560"/>
    <cellStyle name="40% - Accent2 31 2 3" xfId="6237"/>
    <cellStyle name="40% - Accent2 31 2 3 2" xfId="17334"/>
    <cellStyle name="40% - Accent2 31 2 4" xfId="12750"/>
    <cellStyle name="40% - Accent2 31 3" xfId="4387"/>
    <cellStyle name="40% - Accent2 31 3 2" xfId="8970"/>
    <cellStyle name="40% - Accent2 31 3 2 2" xfId="20067"/>
    <cellStyle name="40% - Accent2 31 3 3" xfId="15484"/>
    <cellStyle name="40% - Accent2 31 4" xfId="2578"/>
    <cellStyle name="40% - Accent2 31 4 2" xfId="7161"/>
    <cellStyle name="40% - Accent2 31 4 2 2" xfId="18258"/>
    <cellStyle name="40% - Accent2 31 4 3" xfId="13675"/>
    <cellStyle name="40% - Accent2 31 5" xfId="5312"/>
    <cellStyle name="40% - Accent2 31 5 2" xfId="16409"/>
    <cellStyle name="40% - Accent2 31 6" xfId="11824"/>
    <cellStyle name="40% - Accent2 32" xfId="723"/>
    <cellStyle name="40% - Accent2 32 2" xfId="1660"/>
    <cellStyle name="40% - Accent2 32 2 2" xfId="3476"/>
    <cellStyle name="40% - Accent2 32 2 2 2" xfId="8059"/>
    <cellStyle name="40% - Accent2 32 2 2 2 2" xfId="19156"/>
    <cellStyle name="40% - Accent2 32 2 2 3" xfId="14573"/>
    <cellStyle name="40% - Accent2 32 2 3" xfId="6250"/>
    <cellStyle name="40% - Accent2 32 2 3 2" xfId="17347"/>
    <cellStyle name="40% - Accent2 32 2 4" xfId="12763"/>
    <cellStyle name="40% - Accent2 32 3" xfId="4400"/>
    <cellStyle name="40% - Accent2 32 3 2" xfId="8983"/>
    <cellStyle name="40% - Accent2 32 3 2 2" xfId="20080"/>
    <cellStyle name="40% - Accent2 32 3 3" xfId="15497"/>
    <cellStyle name="40% - Accent2 32 4" xfId="2591"/>
    <cellStyle name="40% - Accent2 32 4 2" xfId="7174"/>
    <cellStyle name="40% - Accent2 32 4 2 2" xfId="18271"/>
    <cellStyle name="40% - Accent2 32 4 3" xfId="13688"/>
    <cellStyle name="40% - Accent2 32 5" xfId="5325"/>
    <cellStyle name="40% - Accent2 32 5 2" xfId="16422"/>
    <cellStyle name="40% - Accent2 32 6" xfId="11837"/>
    <cellStyle name="40% - Accent2 33" xfId="737"/>
    <cellStyle name="40% - Accent2 33 2" xfId="1674"/>
    <cellStyle name="40% - Accent2 33 2 2" xfId="3489"/>
    <cellStyle name="40% - Accent2 33 2 2 2" xfId="8072"/>
    <cellStyle name="40% - Accent2 33 2 2 2 2" xfId="19169"/>
    <cellStyle name="40% - Accent2 33 2 2 3" xfId="14586"/>
    <cellStyle name="40% - Accent2 33 2 3" xfId="6263"/>
    <cellStyle name="40% - Accent2 33 2 3 2" xfId="17360"/>
    <cellStyle name="40% - Accent2 33 2 4" xfId="12776"/>
    <cellStyle name="40% - Accent2 33 3" xfId="4413"/>
    <cellStyle name="40% - Accent2 33 3 2" xfId="8996"/>
    <cellStyle name="40% - Accent2 33 3 2 2" xfId="20093"/>
    <cellStyle name="40% - Accent2 33 3 3" xfId="15510"/>
    <cellStyle name="40% - Accent2 33 4" xfId="2604"/>
    <cellStyle name="40% - Accent2 33 4 2" xfId="7187"/>
    <cellStyle name="40% - Accent2 33 4 2 2" xfId="18284"/>
    <cellStyle name="40% - Accent2 33 4 3" xfId="13701"/>
    <cellStyle name="40% - Accent2 33 5" xfId="5338"/>
    <cellStyle name="40% - Accent2 33 5 2" xfId="16435"/>
    <cellStyle name="40% - Accent2 33 6" xfId="11850"/>
    <cellStyle name="40% - Accent2 34" xfId="750"/>
    <cellStyle name="40% - Accent2 34 2" xfId="1687"/>
    <cellStyle name="40% - Accent2 34 2 2" xfId="3502"/>
    <cellStyle name="40% - Accent2 34 2 2 2" xfId="8085"/>
    <cellStyle name="40% - Accent2 34 2 2 2 2" xfId="19182"/>
    <cellStyle name="40% - Accent2 34 2 2 3" xfId="14599"/>
    <cellStyle name="40% - Accent2 34 2 3" xfId="6276"/>
    <cellStyle name="40% - Accent2 34 2 3 2" xfId="17373"/>
    <cellStyle name="40% - Accent2 34 2 4" xfId="12789"/>
    <cellStyle name="40% - Accent2 34 3" xfId="4426"/>
    <cellStyle name="40% - Accent2 34 3 2" xfId="9009"/>
    <cellStyle name="40% - Accent2 34 3 2 2" xfId="20106"/>
    <cellStyle name="40% - Accent2 34 3 3" xfId="15523"/>
    <cellStyle name="40% - Accent2 34 4" xfId="2617"/>
    <cellStyle name="40% - Accent2 34 4 2" xfId="7200"/>
    <cellStyle name="40% - Accent2 34 4 2 2" xfId="18297"/>
    <cellStyle name="40% - Accent2 34 4 3" xfId="13714"/>
    <cellStyle name="40% - Accent2 34 5" xfId="5351"/>
    <cellStyle name="40% - Accent2 34 5 2" xfId="16448"/>
    <cellStyle name="40% - Accent2 34 6" xfId="11863"/>
    <cellStyle name="40% - Accent2 35" xfId="763"/>
    <cellStyle name="40% - Accent2 35 2" xfId="1700"/>
    <cellStyle name="40% - Accent2 35 2 2" xfId="3515"/>
    <cellStyle name="40% - Accent2 35 2 2 2" xfId="8098"/>
    <cellStyle name="40% - Accent2 35 2 2 2 2" xfId="19195"/>
    <cellStyle name="40% - Accent2 35 2 2 3" xfId="14612"/>
    <cellStyle name="40% - Accent2 35 2 3" xfId="6289"/>
    <cellStyle name="40% - Accent2 35 2 3 2" xfId="17386"/>
    <cellStyle name="40% - Accent2 35 2 4" xfId="12802"/>
    <cellStyle name="40% - Accent2 35 3" xfId="4439"/>
    <cellStyle name="40% - Accent2 35 3 2" xfId="9022"/>
    <cellStyle name="40% - Accent2 35 3 2 2" xfId="20119"/>
    <cellStyle name="40% - Accent2 35 3 3" xfId="15536"/>
    <cellStyle name="40% - Accent2 35 4" xfId="2630"/>
    <cellStyle name="40% - Accent2 35 4 2" xfId="7213"/>
    <cellStyle name="40% - Accent2 35 4 2 2" xfId="18310"/>
    <cellStyle name="40% - Accent2 35 4 3" xfId="13727"/>
    <cellStyle name="40% - Accent2 35 5" xfId="5364"/>
    <cellStyle name="40% - Accent2 35 5 2" xfId="16461"/>
    <cellStyle name="40% - Accent2 35 6" xfId="11876"/>
    <cellStyle name="40% - Accent2 36" xfId="776"/>
    <cellStyle name="40% - Accent2 36 2" xfId="1713"/>
    <cellStyle name="40% - Accent2 36 2 2" xfId="3528"/>
    <cellStyle name="40% - Accent2 36 2 2 2" xfId="8111"/>
    <cellStyle name="40% - Accent2 36 2 2 2 2" xfId="19208"/>
    <cellStyle name="40% - Accent2 36 2 2 3" xfId="14625"/>
    <cellStyle name="40% - Accent2 36 2 3" xfId="6302"/>
    <cellStyle name="40% - Accent2 36 2 3 2" xfId="17399"/>
    <cellStyle name="40% - Accent2 36 2 4" xfId="12815"/>
    <cellStyle name="40% - Accent2 36 3" xfId="4452"/>
    <cellStyle name="40% - Accent2 36 3 2" xfId="9035"/>
    <cellStyle name="40% - Accent2 36 3 2 2" xfId="20132"/>
    <cellStyle name="40% - Accent2 36 3 3" xfId="15549"/>
    <cellStyle name="40% - Accent2 36 4" xfId="2643"/>
    <cellStyle name="40% - Accent2 36 4 2" xfId="7226"/>
    <cellStyle name="40% - Accent2 36 4 2 2" xfId="18323"/>
    <cellStyle name="40% - Accent2 36 4 3" xfId="13740"/>
    <cellStyle name="40% - Accent2 36 5" xfId="5377"/>
    <cellStyle name="40% - Accent2 36 5 2" xfId="16474"/>
    <cellStyle name="40% - Accent2 36 6" xfId="11889"/>
    <cellStyle name="40% - Accent2 37" xfId="789"/>
    <cellStyle name="40% - Accent2 37 2" xfId="1726"/>
    <cellStyle name="40% - Accent2 37 2 2" xfId="3541"/>
    <cellStyle name="40% - Accent2 37 2 2 2" xfId="8124"/>
    <cellStyle name="40% - Accent2 37 2 2 2 2" xfId="19221"/>
    <cellStyle name="40% - Accent2 37 2 2 3" xfId="14638"/>
    <cellStyle name="40% - Accent2 37 2 3" xfId="6315"/>
    <cellStyle name="40% - Accent2 37 2 3 2" xfId="17412"/>
    <cellStyle name="40% - Accent2 37 2 4" xfId="12828"/>
    <cellStyle name="40% - Accent2 37 3" xfId="4465"/>
    <cellStyle name="40% - Accent2 37 3 2" xfId="9048"/>
    <cellStyle name="40% - Accent2 37 3 2 2" xfId="20145"/>
    <cellStyle name="40% - Accent2 37 3 3" xfId="15562"/>
    <cellStyle name="40% - Accent2 37 4" xfId="2656"/>
    <cellStyle name="40% - Accent2 37 4 2" xfId="7239"/>
    <cellStyle name="40% - Accent2 37 4 2 2" xfId="18336"/>
    <cellStyle name="40% - Accent2 37 4 3" xfId="13753"/>
    <cellStyle name="40% - Accent2 37 5" xfId="5390"/>
    <cellStyle name="40% - Accent2 37 5 2" xfId="16487"/>
    <cellStyle name="40% - Accent2 37 6" xfId="11902"/>
    <cellStyle name="40% - Accent2 38" xfId="803"/>
    <cellStyle name="40% - Accent2 38 2" xfId="1740"/>
    <cellStyle name="40% - Accent2 38 2 2" xfId="3554"/>
    <cellStyle name="40% - Accent2 38 2 2 2" xfId="8137"/>
    <cellStyle name="40% - Accent2 38 2 2 2 2" xfId="19234"/>
    <cellStyle name="40% - Accent2 38 2 2 3" xfId="14651"/>
    <cellStyle name="40% - Accent2 38 2 3" xfId="6328"/>
    <cellStyle name="40% - Accent2 38 2 3 2" xfId="17425"/>
    <cellStyle name="40% - Accent2 38 2 4" xfId="12841"/>
    <cellStyle name="40% - Accent2 38 3" xfId="4478"/>
    <cellStyle name="40% - Accent2 38 3 2" xfId="9061"/>
    <cellStyle name="40% - Accent2 38 3 2 2" xfId="20158"/>
    <cellStyle name="40% - Accent2 38 3 3" xfId="15575"/>
    <cellStyle name="40% - Accent2 38 4" xfId="2669"/>
    <cellStyle name="40% - Accent2 38 4 2" xfId="7252"/>
    <cellStyle name="40% - Accent2 38 4 2 2" xfId="18349"/>
    <cellStyle name="40% - Accent2 38 4 3" xfId="13766"/>
    <cellStyle name="40% - Accent2 38 5" xfId="5403"/>
    <cellStyle name="40% - Accent2 38 5 2" xfId="16500"/>
    <cellStyle name="40% - Accent2 38 6" xfId="11915"/>
    <cellStyle name="40% - Accent2 39" xfId="816"/>
    <cellStyle name="40% - Accent2 39 2" xfId="1753"/>
    <cellStyle name="40% - Accent2 39 2 2" xfId="3567"/>
    <cellStyle name="40% - Accent2 39 2 2 2" xfId="8150"/>
    <cellStyle name="40% - Accent2 39 2 2 2 2" xfId="19247"/>
    <cellStyle name="40% - Accent2 39 2 2 3" xfId="14664"/>
    <cellStyle name="40% - Accent2 39 2 3" xfId="6341"/>
    <cellStyle name="40% - Accent2 39 2 3 2" xfId="17438"/>
    <cellStyle name="40% - Accent2 39 2 4" xfId="12854"/>
    <cellStyle name="40% - Accent2 39 3" xfId="4491"/>
    <cellStyle name="40% - Accent2 39 3 2" xfId="9074"/>
    <cellStyle name="40% - Accent2 39 3 2 2" xfId="20171"/>
    <cellStyle name="40% - Accent2 39 3 3" xfId="15588"/>
    <cellStyle name="40% - Accent2 39 4" xfId="2682"/>
    <cellStyle name="40% - Accent2 39 4 2" xfId="7265"/>
    <cellStyle name="40% - Accent2 39 4 2 2" xfId="18362"/>
    <cellStyle name="40% - Accent2 39 4 3" xfId="13779"/>
    <cellStyle name="40% - Accent2 39 5" xfId="5416"/>
    <cellStyle name="40% - Accent2 39 5 2" xfId="16513"/>
    <cellStyle name="40% - Accent2 39 6" xfId="11928"/>
    <cellStyle name="40% - Accent2 4" xfId="115"/>
    <cellStyle name="40% - Accent2 4 2" xfId="1292"/>
    <cellStyle name="40% - Accent2 4 2 2" xfId="3112"/>
    <cellStyle name="40% - Accent2 4 2 2 2" xfId="7695"/>
    <cellStyle name="40% - Accent2 4 2 2 2 2" xfId="18792"/>
    <cellStyle name="40% - Accent2 4 2 2 3" xfId="14209"/>
    <cellStyle name="40% - Accent2 4 2 3" xfId="5886"/>
    <cellStyle name="40% - Accent2 4 2 3 2" xfId="16983"/>
    <cellStyle name="40% - Accent2 4 2 4" xfId="12399"/>
    <cellStyle name="40% - Accent2 4 3" xfId="4036"/>
    <cellStyle name="40% - Accent2 4 3 2" xfId="8619"/>
    <cellStyle name="40% - Accent2 4 3 2 2" xfId="19716"/>
    <cellStyle name="40% - Accent2 4 3 3" xfId="15133"/>
    <cellStyle name="40% - Accent2 4 4" xfId="2227"/>
    <cellStyle name="40% - Accent2 4 4 2" xfId="6810"/>
    <cellStyle name="40% - Accent2 4 4 2 2" xfId="17907"/>
    <cellStyle name="40% - Accent2 4 4 3" xfId="13324"/>
    <cellStyle name="40% - Accent2 4 5" xfId="4961"/>
    <cellStyle name="40% - Accent2 4 5 2" xfId="16058"/>
    <cellStyle name="40% - Accent2 4 6" xfId="368"/>
    <cellStyle name="40% - Accent2 4 6 2" xfId="11486"/>
    <cellStyle name="40% - Accent2 4 7" xfId="11237"/>
    <cellStyle name="40% - Accent2 40" xfId="829"/>
    <cellStyle name="40% - Accent2 40 2" xfId="1766"/>
    <cellStyle name="40% - Accent2 40 2 2" xfId="3580"/>
    <cellStyle name="40% - Accent2 40 2 2 2" xfId="8163"/>
    <cellStyle name="40% - Accent2 40 2 2 2 2" xfId="19260"/>
    <cellStyle name="40% - Accent2 40 2 2 3" xfId="14677"/>
    <cellStyle name="40% - Accent2 40 2 3" xfId="6354"/>
    <cellStyle name="40% - Accent2 40 2 3 2" xfId="17451"/>
    <cellStyle name="40% - Accent2 40 2 4" xfId="12867"/>
    <cellStyle name="40% - Accent2 40 3" xfId="4504"/>
    <cellStyle name="40% - Accent2 40 3 2" xfId="9087"/>
    <cellStyle name="40% - Accent2 40 3 2 2" xfId="20184"/>
    <cellStyle name="40% - Accent2 40 3 3" xfId="15601"/>
    <cellStyle name="40% - Accent2 40 4" xfId="2695"/>
    <cellStyle name="40% - Accent2 40 4 2" xfId="7278"/>
    <cellStyle name="40% - Accent2 40 4 2 2" xfId="18375"/>
    <cellStyle name="40% - Accent2 40 4 3" xfId="13792"/>
    <cellStyle name="40% - Accent2 40 5" xfId="5429"/>
    <cellStyle name="40% - Accent2 40 5 2" xfId="16526"/>
    <cellStyle name="40% - Accent2 40 6" xfId="11941"/>
    <cellStyle name="40% - Accent2 41" xfId="842"/>
    <cellStyle name="40% - Accent2 41 2" xfId="1779"/>
    <cellStyle name="40% - Accent2 41 2 2" xfId="3593"/>
    <cellStyle name="40% - Accent2 41 2 2 2" xfId="8176"/>
    <cellStyle name="40% - Accent2 41 2 2 2 2" xfId="19273"/>
    <cellStyle name="40% - Accent2 41 2 2 3" xfId="14690"/>
    <cellStyle name="40% - Accent2 41 2 3" xfId="6367"/>
    <cellStyle name="40% - Accent2 41 2 3 2" xfId="17464"/>
    <cellStyle name="40% - Accent2 41 2 4" xfId="12880"/>
    <cellStyle name="40% - Accent2 41 3" xfId="4517"/>
    <cellStyle name="40% - Accent2 41 3 2" xfId="9100"/>
    <cellStyle name="40% - Accent2 41 3 2 2" xfId="20197"/>
    <cellStyle name="40% - Accent2 41 3 3" xfId="15614"/>
    <cellStyle name="40% - Accent2 41 4" xfId="2708"/>
    <cellStyle name="40% - Accent2 41 4 2" xfId="7291"/>
    <cellStyle name="40% - Accent2 41 4 2 2" xfId="18388"/>
    <cellStyle name="40% - Accent2 41 4 3" xfId="13805"/>
    <cellStyle name="40% - Accent2 41 5" xfId="5442"/>
    <cellStyle name="40% - Accent2 41 5 2" xfId="16539"/>
    <cellStyle name="40% - Accent2 41 6" xfId="11954"/>
    <cellStyle name="40% - Accent2 42" xfId="856"/>
    <cellStyle name="40% - Accent2 42 2" xfId="1793"/>
    <cellStyle name="40% - Accent2 42 2 2" xfId="3606"/>
    <cellStyle name="40% - Accent2 42 2 2 2" xfId="8189"/>
    <cellStyle name="40% - Accent2 42 2 2 2 2" xfId="19286"/>
    <cellStyle name="40% - Accent2 42 2 2 3" xfId="14703"/>
    <cellStyle name="40% - Accent2 42 2 3" xfId="6380"/>
    <cellStyle name="40% - Accent2 42 2 3 2" xfId="17477"/>
    <cellStyle name="40% - Accent2 42 2 4" xfId="12893"/>
    <cellStyle name="40% - Accent2 42 3" xfId="4530"/>
    <cellStyle name="40% - Accent2 42 3 2" xfId="9113"/>
    <cellStyle name="40% - Accent2 42 3 2 2" xfId="20210"/>
    <cellStyle name="40% - Accent2 42 3 3" xfId="15627"/>
    <cellStyle name="40% - Accent2 42 4" xfId="2721"/>
    <cellStyle name="40% - Accent2 42 4 2" xfId="7304"/>
    <cellStyle name="40% - Accent2 42 4 2 2" xfId="18401"/>
    <cellStyle name="40% - Accent2 42 4 3" xfId="13818"/>
    <cellStyle name="40% - Accent2 42 5" xfId="5455"/>
    <cellStyle name="40% - Accent2 42 5 2" xfId="16552"/>
    <cellStyle name="40% - Accent2 42 6" xfId="11967"/>
    <cellStyle name="40% - Accent2 43" xfId="869"/>
    <cellStyle name="40% - Accent2 43 2" xfId="1806"/>
    <cellStyle name="40% - Accent2 43 2 2" xfId="3619"/>
    <cellStyle name="40% - Accent2 43 2 2 2" xfId="8202"/>
    <cellStyle name="40% - Accent2 43 2 2 2 2" xfId="19299"/>
    <cellStyle name="40% - Accent2 43 2 2 3" xfId="14716"/>
    <cellStyle name="40% - Accent2 43 2 3" xfId="6393"/>
    <cellStyle name="40% - Accent2 43 2 3 2" xfId="17490"/>
    <cellStyle name="40% - Accent2 43 2 4" xfId="12906"/>
    <cellStyle name="40% - Accent2 43 3" xfId="4543"/>
    <cellStyle name="40% - Accent2 43 3 2" xfId="9126"/>
    <cellStyle name="40% - Accent2 43 3 2 2" xfId="20223"/>
    <cellStyle name="40% - Accent2 43 3 3" xfId="15640"/>
    <cellStyle name="40% - Accent2 43 4" xfId="2734"/>
    <cellStyle name="40% - Accent2 43 4 2" xfId="7317"/>
    <cellStyle name="40% - Accent2 43 4 2 2" xfId="18414"/>
    <cellStyle name="40% - Accent2 43 4 3" xfId="13831"/>
    <cellStyle name="40% - Accent2 43 5" xfId="5468"/>
    <cellStyle name="40% - Accent2 43 5 2" xfId="16565"/>
    <cellStyle name="40% - Accent2 43 6" xfId="11980"/>
    <cellStyle name="40% - Accent2 44" xfId="882"/>
    <cellStyle name="40% - Accent2 44 2" xfId="1819"/>
    <cellStyle name="40% - Accent2 44 2 2" xfId="3632"/>
    <cellStyle name="40% - Accent2 44 2 2 2" xfId="8215"/>
    <cellStyle name="40% - Accent2 44 2 2 2 2" xfId="19312"/>
    <cellStyle name="40% - Accent2 44 2 2 3" xfId="14729"/>
    <cellStyle name="40% - Accent2 44 2 3" xfId="6406"/>
    <cellStyle name="40% - Accent2 44 2 3 2" xfId="17503"/>
    <cellStyle name="40% - Accent2 44 2 4" xfId="12919"/>
    <cellStyle name="40% - Accent2 44 3" xfId="4556"/>
    <cellStyle name="40% - Accent2 44 3 2" xfId="9139"/>
    <cellStyle name="40% - Accent2 44 3 2 2" xfId="20236"/>
    <cellStyle name="40% - Accent2 44 3 3" xfId="15653"/>
    <cellStyle name="40% - Accent2 44 4" xfId="2747"/>
    <cellStyle name="40% - Accent2 44 4 2" xfId="7330"/>
    <cellStyle name="40% - Accent2 44 4 2 2" xfId="18427"/>
    <cellStyle name="40% - Accent2 44 4 3" xfId="13844"/>
    <cellStyle name="40% - Accent2 44 5" xfId="5481"/>
    <cellStyle name="40% - Accent2 44 5 2" xfId="16578"/>
    <cellStyle name="40% - Accent2 44 6" xfId="11993"/>
    <cellStyle name="40% - Accent2 45" xfId="895"/>
    <cellStyle name="40% - Accent2 45 2" xfId="1832"/>
    <cellStyle name="40% - Accent2 45 2 2" xfId="3645"/>
    <cellStyle name="40% - Accent2 45 2 2 2" xfId="8228"/>
    <cellStyle name="40% - Accent2 45 2 2 2 2" xfId="19325"/>
    <cellStyle name="40% - Accent2 45 2 2 3" xfId="14742"/>
    <cellStyle name="40% - Accent2 45 2 3" xfId="6419"/>
    <cellStyle name="40% - Accent2 45 2 3 2" xfId="17516"/>
    <cellStyle name="40% - Accent2 45 2 4" xfId="12932"/>
    <cellStyle name="40% - Accent2 45 3" xfId="4569"/>
    <cellStyle name="40% - Accent2 45 3 2" xfId="9152"/>
    <cellStyle name="40% - Accent2 45 3 2 2" xfId="20249"/>
    <cellStyle name="40% - Accent2 45 3 3" xfId="15666"/>
    <cellStyle name="40% - Accent2 45 4" xfId="2760"/>
    <cellStyle name="40% - Accent2 45 4 2" xfId="7343"/>
    <cellStyle name="40% - Accent2 45 4 2 2" xfId="18440"/>
    <cellStyle name="40% - Accent2 45 4 3" xfId="13857"/>
    <cellStyle name="40% - Accent2 45 5" xfId="5494"/>
    <cellStyle name="40% - Accent2 45 5 2" xfId="16591"/>
    <cellStyle name="40% - Accent2 45 6" xfId="12006"/>
    <cellStyle name="40% - Accent2 46" xfId="909"/>
    <cellStyle name="40% - Accent2 46 2" xfId="1846"/>
    <cellStyle name="40% - Accent2 46 2 2" xfId="3658"/>
    <cellStyle name="40% - Accent2 46 2 2 2" xfId="8241"/>
    <cellStyle name="40% - Accent2 46 2 2 2 2" xfId="19338"/>
    <cellStyle name="40% - Accent2 46 2 2 3" xfId="14755"/>
    <cellStyle name="40% - Accent2 46 2 3" xfId="6432"/>
    <cellStyle name="40% - Accent2 46 2 3 2" xfId="17529"/>
    <cellStyle name="40% - Accent2 46 2 4" xfId="12945"/>
    <cellStyle name="40% - Accent2 46 3" xfId="4582"/>
    <cellStyle name="40% - Accent2 46 3 2" xfId="9165"/>
    <cellStyle name="40% - Accent2 46 3 2 2" xfId="20262"/>
    <cellStyle name="40% - Accent2 46 3 3" xfId="15679"/>
    <cellStyle name="40% - Accent2 46 4" xfId="2773"/>
    <cellStyle name="40% - Accent2 46 4 2" xfId="7356"/>
    <cellStyle name="40% - Accent2 46 4 2 2" xfId="18453"/>
    <cellStyle name="40% - Accent2 46 4 3" xfId="13870"/>
    <cellStyle name="40% - Accent2 46 5" xfId="5507"/>
    <cellStyle name="40% - Accent2 46 5 2" xfId="16604"/>
    <cellStyle name="40% - Accent2 46 6" xfId="12019"/>
    <cellStyle name="40% - Accent2 47" xfId="922"/>
    <cellStyle name="40% - Accent2 47 2" xfId="1859"/>
    <cellStyle name="40% - Accent2 47 2 2" xfId="3671"/>
    <cellStyle name="40% - Accent2 47 2 2 2" xfId="8254"/>
    <cellStyle name="40% - Accent2 47 2 2 2 2" xfId="19351"/>
    <cellStyle name="40% - Accent2 47 2 2 3" xfId="14768"/>
    <cellStyle name="40% - Accent2 47 2 3" xfId="6445"/>
    <cellStyle name="40% - Accent2 47 2 3 2" xfId="17542"/>
    <cellStyle name="40% - Accent2 47 2 4" xfId="12958"/>
    <cellStyle name="40% - Accent2 47 3" xfId="4595"/>
    <cellStyle name="40% - Accent2 47 3 2" xfId="9178"/>
    <cellStyle name="40% - Accent2 47 3 2 2" xfId="20275"/>
    <cellStyle name="40% - Accent2 47 3 3" xfId="15692"/>
    <cellStyle name="40% - Accent2 47 4" xfId="2786"/>
    <cellStyle name="40% - Accent2 47 4 2" xfId="7369"/>
    <cellStyle name="40% - Accent2 47 4 2 2" xfId="18466"/>
    <cellStyle name="40% - Accent2 47 4 3" xfId="13883"/>
    <cellStyle name="40% - Accent2 47 5" xfId="5520"/>
    <cellStyle name="40% - Accent2 47 5 2" xfId="16617"/>
    <cellStyle name="40% - Accent2 47 6" xfId="12032"/>
    <cellStyle name="40% - Accent2 48" xfId="935"/>
    <cellStyle name="40% - Accent2 48 2" xfId="1872"/>
    <cellStyle name="40% - Accent2 48 2 2" xfId="3684"/>
    <cellStyle name="40% - Accent2 48 2 2 2" xfId="8267"/>
    <cellStyle name="40% - Accent2 48 2 2 2 2" xfId="19364"/>
    <cellStyle name="40% - Accent2 48 2 2 3" xfId="14781"/>
    <cellStyle name="40% - Accent2 48 2 3" xfId="6458"/>
    <cellStyle name="40% - Accent2 48 2 3 2" xfId="17555"/>
    <cellStyle name="40% - Accent2 48 2 4" xfId="12971"/>
    <cellStyle name="40% - Accent2 48 3" xfId="4608"/>
    <cellStyle name="40% - Accent2 48 3 2" xfId="9191"/>
    <cellStyle name="40% - Accent2 48 3 2 2" xfId="20288"/>
    <cellStyle name="40% - Accent2 48 3 3" xfId="15705"/>
    <cellStyle name="40% - Accent2 48 4" xfId="2799"/>
    <cellStyle name="40% - Accent2 48 4 2" xfId="7382"/>
    <cellStyle name="40% - Accent2 48 4 2 2" xfId="18479"/>
    <cellStyle name="40% - Accent2 48 4 3" xfId="13896"/>
    <cellStyle name="40% - Accent2 48 5" xfId="5533"/>
    <cellStyle name="40% - Accent2 48 5 2" xfId="16630"/>
    <cellStyle name="40% - Accent2 48 6" xfId="12045"/>
    <cellStyle name="40% - Accent2 49" xfId="948"/>
    <cellStyle name="40% - Accent2 49 2" xfId="1885"/>
    <cellStyle name="40% - Accent2 49 2 2" xfId="3697"/>
    <cellStyle name="40% - Accent2 49 2 2 2" xfId="8280"/>
    <cellStyle name="40% - Accent2 49 2 2 2 2" xfId="19377"/>
    <cellStyle name="40% - Accent2 49 2 2 3" xfId="14794"/>
    <cellStyle name="40% - Accent2 49 2 3" xfId="6471"/>
    <cellStyle name="40% - Accent2 49 2 3 2" xfId="17568"/>
    <cellStyle name="40% - Accent2 49 2 4" xfId="12984"/>
    <cellStyle name="40% - Accent2 49 3" xfId="4621"/>
    <cellStyle name="40% - Accent2 49 3 2" xfId="9204"/>
    <cellStyle name="40% - Accent2 49 3 2 2" xfId="20301"/>
    <cellStyle name="40% - Accent2 49 3 3" xfId="15718"/>
    <cellStyle name="40% - Accent2 49 4" xfId="2812"/>
    <cellStyle name="40% - Accent2 49 4 2" xfId="7395"/>
    <cellStyle name="40% - Accent2 49 4 2 2" xfId="18492"/>
    <cellStyle name="40% - Accent2 49 4 3" xfId="13909"/>
    <cellStyle name="40% - Accent2 49 5" xfId="5546"/>
    <cellStyle name="40% - Accent2 49 5 2" xfId="16643"/>
    <cellStyle name="40% - Accent2 49 6" xfId="12058"/>
    <cellStyle name="40% - Accent2 5" xfId="128"/>
    <cellStyle name="40% - Accent2 5 2" xfId="1306"/>
    <cellStyle name="40% - Accent2 5 2 2" xfId="3125"/>
    <cellStyle name="40% - Accent2 5 2 2 2" xfId="7708"/>
    <cellStyle name="40% - Accent2 5 2 2 2 2" xfId="18805"/>
    <cellStyle name="40% - Accent2 5 2 2 3" xfId="14222"/>
    <cellStyle name="40% - Accent2 5 2 3" xfId="5899"/>
    <cellStyle name="40% - Accent2 5 2 3 2" xfId="16996"/>
    <cellStyle name="40% - Accent2 5 2 4" xfId="12412"/>
    <cellStyle name="40% - Accent2 5 3" xfId="4049"/>
    <cellStyle name="40% - Accent2 5 3 2" xfId="8632"/>
    <cellStyle name="40% - Accent2 5 3 2 2" xfId="19729"/>
    <cellStyle name="40% - Accent2 5 3 3" xfId="15146"/>
    <cellStyle name="40% - Accent2 5 4" xfId="2240"/>
    <cellStyle name="40% - Accent2 5 4 2" xfId="6823"/>
    <cellStyle name="40% - Accent2 5 4 2 2" xfId="17920"/>
    <cellStyle name="40% - Accent2 5 4 3" xfId="13337"/>
    <cellStyle name="40% - Accent2 5 5" xfId="4974"/>
    <cellStyle name="40% - Accent2 5 5 2" xfId="16071"/>
    <cellStyle name="40% - Accent2 5 6" xfId="382"/>
    <cellStyle name="40% - Accent2 5 6 2" xfId="11499"/>
    <cellStyle name="40% - Accent2 5 7" xfId="11250"/>
    <cellStyle name="40% - Accent2 50" xfId="961"/>
    <cellStyle name="40% - Accent2 50 2" xfId="1898"/>
    <cellStyle name="40% - Accent2 50 2 2" xfId="3710"/>
    <cellStyle name="40% - Accent2 50 2 2 2" xfId="8293"/>
    <cellStyle name="40% - Accent2 50 2 2 2 2" xfId="19390"/>
    <cellStyle name="40% - Accent2 50 2 2 3" xfId="14807"/>
    <cellStyle name="40% - Accent2 50 2 3" xfId="6484"/>
    <cellStyle name="40% - Accent2 50 2 3 2" xfId="17581"/>
    <cellStyle name="40% - Accent2 50 2 4" xfId="12997"/>
    <cellStyle name="40% - Accent2 50 3" xfId="4634"/>
    <cellStyle name="40% - Accent2 50 3 2" xfId="9217"/>
    <cellStyle name="40% - Accent2 50 3 2 2" xfId="20314"/>
    <cellStyle name="40% - Accent2 50 3 3" xfId="15731"/>
    <cellStyle name="40% - Accent2 50 4" xfId="2825"/>
    <cellStyle name="40% - Accent2 50 4 2" xfId="7408"/>
    <cellStyle name="40% - Accent2 50 4 2 2" xfId="18505"/>
    <cellStyle name="40% - Accent2 50 4 3" xfId="13922"/>
    <cellStyle name="40% - Accent2 50 5" xfId="5559"/>
    <cellStyle name="40% - Accent2 50 5 2" xfId="16656"/>
    <cellStyle name="40% - Accent2 50 6" xfId="12071"/>
    <cellStyle name="40% - Accent2 51" xfId="975"/>
    <cellStyle name="40% - Accent2 51 2" xfId="1912"/>
    <cellStyle name="40% - Accent2 51 2 2" xfId="3723"/>
    <cellStyle name="40% - Accent2 51 2 2 2" xfId="8306"/>
    <cellStyle name="40% - Accent2 51 2 2 2 2" xfId="19403"/>
    <cellStyle name="40% - Accent2 51 2 2 3" xfId="14820"/>
    <cellStyle name="40% - Accent2 51 2 3" xfId="6497"/>
    <cellStyle name="40% - Accent2 51 2 3 2" xfId="17594"/>
    <cellStyle name="40% - Accent2 51 2 4" xfId="13010"/>
    <cellStyle name="40% - Accent2 51 3" xfId="4647"/>
    <cellStyle name="40% - Accent2 51 3 2" xfId="9230"/>
    <cellStyle name="40% - Accent2 51 3 2 2" xfId="20327"/>
    <cellStyle name="40% - Accent2 51 3 3" xfId="15744"/>
    <cellStyle name="40% - Accent2 51 4" xfId="2838"/>
    <cellStyle name="40% - Accent2 51 4 2" xfId="7421"/>
    <cellStyle name="40% - Accent2 51 4 2 2" xfId="18518"/>
    <cellStyle name="40% - Accent2 51 4 3" xfId="13935"/>
    <cellStyle name="40% - Accent2 51 5" xfId="5572"/>
    <cellStyle name="40% - Accent2 51 5 2" xfId="16669"/>
    <cellStyle name="40% - Accent2 51 6" xfId="12084"/>
    <cellStyle name="40% - Accent2 52" xfId="988"/>
    <cellStyle name="40% - Accent2 52 2" xfId="1925"/>
    <cellStyle name="40% - Accent2 52 2 2" xfId="3736"/>
    <cellStyle name="40% - Accent2 52 2 2 2" xfId="8319"/>
    <cellStyle name="40% - Accent2 52 2 2 2 2" xfId="19416"/>
    <cellStyle name="40% - Accent2 52 2 2 3" xfId="14833"/>
    <cellStyle name="40% - Accent2 52 2 3" xfId="6510"/>
    <cellStyle name="40% - Accent2 52 2 3 2" xfId="17607"/>
    <cellStyle name="40% - Accent2 52 2 4" xfId="13023"/>
    <cellStyle name="40% - Accent2 52 3" xfId="4660"/>
    <cellStyle name="40% - Accent2 52 3 2" xfId="9243"/>
    <cellStyle name="40% - Accent2 52 3 2 2" xfId="20340"/>
    <cellStyle name="40% - Accent2 52 3 3" xfId="15757"/>
    <cellStyle name="40% - Accent2 52 4" xfId="2851"/>
    <cellStyle name="40% - Accent2 52 4 2" xfId="7434"/>
    <cellStyle name="40% - Accent2 52 4 2 2" xfId="18531"/>
    <cellStyle name="40% - Accent2 52 4 3" xfId="13948"/>
    <cellStyle name="40% - Accent2 52 5" xfId="5585"/>
    <cellStyle name="40% - Accent2 52 5 2" xfId="16682"/>
    <cellStyle name="40% - Accent2 52 6" xfId="12097"/>
    <cellStyle name="40% - Accent2 53" xfId="1001"/>
    <cellStyle name="40% - Accent2 53 2" xfId="1938"/>
    <cellStyle name="40% - Accent2 53 2 2" xfId="3749"/>
    <cellStyle name="40% - Accent2 53 2 2 2" xfId="8332"/>
    <cellStyle name="40% - Accent2 53 2 2 2 2" xfId="19429"/>
    <cellStyle name="40% - Accent2 53 2 2 3" xfId="14846"/>
    <cellStyle name="40% - Accent2 53 2 3" xfId="6523"/>
    <cellStyle name="40% - Accent2 53 2 3 2" xfId="17620"/>
    <cellStyle name="40% - Accent2 53 2 4" xfId="13036"/>
    <cellStyle name="40% - Accent2 53 3" xfId="4673"/>
    <cellStyle name="40% - Accent2 53 3 2" xfId="9256"/>
    <cellStyle name="40% - Accent2 53 3 2 2" xfId="20353"/>
    <cellStyle name="40% - Accent2 53 3 3" xfId="15770"/>
    <cellStyle name="40% - Accent2 53 4" xfId="2864"/>
    <cellStyle name="40% - Accent2 53 4 2" xfId="7447"/>
    <cellStyle name="40% - Accent2 53 4 2 2" xfId="18544"/>
    <cellStyle name="40% - Accent2 53 4 3" xfId="13961"/>
    <cellStyle name="40% - Accent2 53 5" xfId="5598"/>
    <cellStyle name="40% - Accent2 53 5 2" xfId="16695"/>
    <cellStyle name="40% - Accent2 53 6" xfId="12110"/>
    <cellStyle name="40% - Accent2 54" xfId="1014"/>
    <cellStyle name="40% - Accent2 54 2" xfId="1951"/>
    <cellStyle name="40% - Accent2 54 2 2" xfId="3762"/>
    <cellStyle name="40% - Accent2 54 2 2 2" xfId="8345"/>
    <cellStyle name="40% - Accent2 54 2 2 2 2" xfId="19442"/>
    <cellStyle name="40% - Accent2 54 2 2 3" xfId="14859"/>
    <cellStyle name="40% - Accent2 54 2 3" xfId="6536"/>
    <cellStyle name="40% - Accent2 54 2 3 2" xfId="17633"/>
    <cellStyle name="40% - Accent2 54 2 4" xfId="13049"/>
    <cellStyle name="40% - Accent2 54 3" xfId="4686"/>
    <cellStyle name="40% - Accent2 54 3 2" xfId="9269"/>
    <cellStyle name="40% - Accent2 54 3 2 2" xfId="20366"/>
    <cellStyle name="40% - Accent2 54 3 3" xfId="15783"/>
    <cellStyle name="40% - Accent2 54 4" xfId="2877"/>
    <cellStyle name="40% - Accent2 54 4 2" xfId="7460"/>
    <cellStyle name="40% - Accent2 54 4 2 2" xfId="18557"/>
    <cellStyle name="40% - Accent2 54 4 3" xfId="13974"/>
    <cellStyle name="40% - Accent2 54 5" xfId="5611"/>
    <cellStyle name="40% - Accent2 54 5 2" xfId="16708"/>
    <cellStyle name="40% - Accent2 54 6" xfId="12123"/>
    <cellStyle name="40% - Accent2 55" xfId="1027"/>
    <cellStyle name="40% - Accent2 55 2" xfId="1964"/>
    <cellStyle name="40% - Accent2 55 2 2" xfId="3775"/>
    <cellStyle name="40% - Accent2 55 2 2 2" xfId="8358"/>
    <cellStyle name="40% - Accent2 55 2 2 2 2" xfId="19455"/>
    <cellStyle name="40% - Accent2 55 2 2 3" xfId="14872"/>
    <cellStyle name="40% - Accent2 55 2 3" xfId="6549"/>
    <cellStyle name="40% - Accent2 55 2 3 2" xfId="17646"/>
    <cellStyle name="40% - Accent2 55 2 4" xfId="13062"/>
    <cellStyle name="40% - Accent2 55 3" xfId="4699"/>
    <cellStyle name="40% - Accent2 55 3 2" xfId="9282"/>
    <cellStyle name="40% - Accent2 55 3 2 2" xfId="20379"/>
    <cellStyle name="40% - Accent2 55 3 3" xfId="15796"/>
    <cellStyle name="40% - Accent2 55 4" xfId="2890"/>
    <cellStyle name="40% - Accent2 55 4 2" xfId="7473"/>
    <cellStyle name="40% - Accent2 55 4 2 2" xfId="18570"/>
    <cellStyle name="40% - Accent2 55 4 3" xfId="13987"/>
    <cellStyle name="40% - Accent2 55 5" xfId="5624"/>
    <cellStyle name="40% - Accent2 55 5 2" xfId="16721"/>
    <cellStyle name="40% - Accent2 55 6" xfId="12136"/>
    <cellStyle name="40% - Accent2 56" xfId="1040"/>
    <cellStyle name="40% - Accent2 56 2" xfId="1977"/>
    <cellStyle name="40% - Accent2 56 2 2" xfId="3788"/>
    <cellStyle name="40% - Accent2 56 2 2 2" xfId="8371"/>
    <cellStyle name="40% - Accent2 56 2 2 2 2" xfId="19468"/>
    <cellStyle name="40% - Accent2 56 2 2 3" xfId="14885"/>
    <cellStyle name="40% - Accent2 56 2 3" xfId="6562"/>
    <cellStyle name="40% - Accent2 56 2 3 2" xfId="17659"/>
    <cellStyle name="40% - Accent2 56 2 4" xfId="13075"/>
    <cellStyle name="40% - Accent2 56 3" xfId="4712"/>
    <cellStyle name="40% - Accent2 56 3 2" xfId="9295"/>
    <cellStyle name="40% - Accent2 56 3 2 2" xfId="20392"/>
    <cellStyle name="40% - Accent2 56 3 3" xfId="15809"/>
    <cellStyle name="40% - Accent2 56 4" xfId="2903"/>
    <cellStyle name="40% - Accent2 56 4 2" xfId="7486"/>
    <cellStyle name="40% - Accent2 56 4 2 2" xfId="18583"/>
    <cellStyle name="40% - Accent2 56 4 3" xfId="14000"/>
    <cellStyle name="40% - Accent2 56 5" xfId="5637"/>
    <cellStyle name="40% - Accent2 56 5 2" xfId="16734"/>
    <cellStyle name="40% - Accent2 56 6" xfId="12149"/>
    <cellStyle name="40% - Accent2 57" xfId="1053"/>
    <cellStyle name="40% - Accent2 57 2" xfId="1990"/>
    <cellStyle name="40% - Accent2 57 2 2" xfId="3801"/>
    <cellStyle name="40% - Accent2 57 2 2 2" xfId="8384"/>
    <cellStyle name="40% - Accent2 57 2 2 2 2" xfId="19481"/>
    <cellStyle name="40% - Accent2 57 2 2 3" xfId="14898"/>
    <cellStyle name="40% - Accent2 57 2 3" xfId="6575"/>
    <cellStyle name="40% - Accent2 57 2 3 2" xfId="17672"/>
    <cellStyle name="40% - Accent2 57 2 4" xfId="13088"/>
    <cellStyle name="40% - Accent2 57 3" xfId="4725"/>
    <cellStyle name="40% - Accent2 57 3 2" xfId="9308"/>
    <cellStyle name="40% - Accent2 57 3 2 2" xfId="20405"/>
    <cellStyle name="40% - Accent2 57 3 3" xfId="15822"/>
    <cellStyle name="40% - Accent2 57 4" xfId="2916"/>
    <cellStyle name="40% - Accent2 57 4 2" xfId="7499"/>
    <cellStyle name="40% - Accent2 57 4 2 2" xfId="18596"/>
    <cellStyle name="40% - Accent2 57 4 3" xfId="14013"/>
    <cellStyle name="40% - Accent2 57 5" xfId="5650"/>
    <cellStyle name="40% - Accent2 57 5 2" xfId="16747"/>
    <cellStyle name="40% - Accent2 57 6" xfId="12162"/>
    <cellStyle name="40% - Accent2 58" xfId="1066"/>
    <cellStyle name="40% - Accent2 58 2" xfId="2003"/>
    <cellStyle name="40% - Accent2 58 2 2" xfId="3814"/>
    <cellStyle name="40% - Accent2 58 2 2 2" xfId="8397"/>
    <cellStyle name="40% - Accent2 58 2 2 2 2" xfId="19494"/>
    <cellStyle name="40% - Accent2 58 2 2 3" xfId="14911"/>
    <cellStyle name="40% - Accent2 58 2 3" xfId="6588"/>
    <cellStyle name="40% - Accent2 58 2 3 2" xfId="17685"/>
    <cellStyle name="40% - Accent2 58 2 4" xfId="13101"/>
    <cellStyle name="40% - Accent2 58 3" xfId="4738"/>
    <cellStyle name="40% - Accent2 58 3 2" xfId="9321"/>
    <cellStyle name="40% - Accent2 58 3 2 2" xfId="20418"/>
    <cellStyle name="40% - Accent2 58 3 3" xfId="15835"/>
    <cellStyle name="40% - Accent2 58 4" xfId="2929"/>
    <cellStyle name="40% - Accent2 58 4 2" xfId="7512"/>
    <cellStyle name="40% - Accent2 58 4 2 2" xfId="18609"/>
    <cellStyle name="40% - Accent2 58 4 3" xfId="14026"/>
    <cellStyle name="40% - Accent2 58 5" xfId="5663"/>
    <cellStyle name="40% - Accent2 58 5 2" xfId="16760"/>
    <cellStyle name="40% - Accent2 58 6" xfId="12175"/>
    <cellStyle name="40% - Accent2 59" xfId="1079"/>
    <cellStyle name="40% - Accent2 59 2" xfId="2016"/>
    <cellStyle name="40% - Accent2 59 2 2" xfId="3827"/>
    <cellStyle name="40% - Accent2 59 2 2 2" xfId="8410"/>
    <cellStyle name="40% - Accent2 59 2 2 2 2" xfId="19507"/>
    <cellStyle name="40% - Accent2 59 2 2 3" xfId="14924"/>
    <cellStyle name="40% - Accent2 59 2 3" xfId="6601"/>
    <cellStyle name="40% - Accent2 59 2 3 2" xfId="17698"/>
    <cellStyle name="40% - Accent2 59 2 4" xfId="13114"/>
    <cellStyle name="40% - Accent2 59 3" xfId="4751"/>
    <cellStyle name="40% - Accent2 59 3 2" xfId="9334"/>
    <cellStyle name="40% - Accent2 59 3 2 2" xfId="20431"/>
    <cellStyle name="40% - Accent2 59 3 3" xfId="15848"/>
    <cellStyle name="40% - Accent2 59 4" xfId="2942"/>
    <cellStyle name="40% - Accent2 59 4 2" xfId="7525"/>
    <cellStyle name="40% - Accent2 59 4 2 2" xfId="18622"/>
    <cellStyle name="40% - Accent2 59 4 3" xfId="14039"/>
    <cellStyle name="40% - Accent2 59 5" xfId="5676"/>
    <cellStyle name="40% - Accent2 59 5 2" xfId="16773"/>
    <cellStyle name="40% - Accent2 59 6" xfId="12188"/>
    <cellStyle name="40% - Accent2 6" xfId="155"/>
    <cellStyle name="40% - Accent2 6 2" xfId="1320"/>
    <cellStyle name="40% - Accent2 6 2 2" xfId="3138"/>
    <cellStyle name="40% - Accent2 6 2 2 2" xfId="7721"/>
    <cellStyle name="40% - Accent2 6 2 2 2 2" xfId="18818"/>
    <cellStyle name="40% - Accent2 6 2 2 3" xfId="14235"/>
    <cellStyle name="40% - Accent2 6 2 3" xfId="5912"/>
    <cellStyle name="40% - Accent2 6 2 3 2" xfId="17009"/>
    <cellStyle name="40% - Accent2 6 2 4" xfId="12425"/>
    <cellStyle name="40% - Accent2 6 3" xfId="4062"/>
    <cellStyle name="40% - Accent2 6 3 2" xfId="8645"/>
    <cellStyle name="40% - Accent2 6 3 2 2" xfId="19742"/>
    <cellStyle name="40% - Accent2 6 3 3" xfId="15159"/>
    <cellStyle name="40% - Accent2 6 4" xfId="2253"/>
    <cellStyle name="40% - Accent2 6 4 2" xfId="6836"/>
    <cellStyle name="40% - Accent2 6 4 2 2" xfId="17933"/>
    <cellStyle name="40% - Accent2 6 4 3" xfId="13350"/>
    <cellStyle name="40% - Accent2 6 5" xfId="4987"/>
    <cellStyle name="40% - Accent2 6 5 2" xfId="16084"/>
    <cellStyle name="40% - Accent2 6 6" xfId="396"/>
    <cellStyle name="40% - Accent2 6 6 2" xfId="11512"/>
    <cellStyle name="40% - Accent2 6 7" xfId="11276"/>
    <cellStyle name="40% - Accent2 60" xfId="1092"/>
    <cellStyle name="40% - Accent2 60 2" xfId="2029"/>
    <cellStyle name="40% - Accent2 60 2 2" xfId="3840"/>
    <cellStyle name="40% - Accent2 60 2 2 2" xfId="8423"/>
    <cellStyle name="40% - Accent2 60 2 2 2 2" xfId="19520"/>
    <cellStyle name="40% - Accent2 60 2 2 3" xfId="14937"/>
    <cellStyle name="40% - Accent2 60 2 3" xfId="6614"/>
    <cellStyle name="40% - Accent2 60 2 3 2" xfId="17711"/>
    <cellStyle name="40% - Accent2 60 2 4" xfId="13127"/>
    <cellStyle name="40% - Accent2 60 3" xfId="4764"/>
    <cellStyle name="40% - Accent2 60 3 2" xfId="9347"/>
    <cellStyle name="40% - Accent2 60 3 2 2" xfId="20444"/>
    <cellStyle name="40% - Accent2 60 3 3" xfId="15861"/>
    <cellStyle name="40% - Accent2 60 4" xfId="2955"/>
    <cellStyle name="40% - Accent2 60 4 2" xfId="7538"/>
    <cellStyle name="40% - Accent2 60 4 2 2" xfId="18635"/>
    <cellStyle name="40% - Accent2 60 4 3" xfId="14052"/>
    <cellStyle name="40% - Accent2 60 5" xfId="5689"/>
    <cellStyle name="40% - Accent2 60 5 2" xfId="16786"/>
    <cellStyle name="40% - Accent2 60 6" xfId="12201"/>
    <cellStyle name="40% - Accent2 61" xfId="1105"/>
    <cellStyle name="40% - Accent2 61 2" xfId="2042"/>
    <cellStyle name="40% - Accent2 61 2 2" xfId="3853"/>
    <cellStyle name="40% - Accent2 61 2 2 2" xfId="8436"/>
    <cellStyle name="40% - Accent2 61 2 2 2 2" xfId="19533"/>
    <cellStyle name="40% - Accent2 61 2 2 3" xfId="14950"/>
    <cellStyle name="40% - Accent2 61 2 3" xfId="6627"/>
    <cellStyle name="40% - Accent2 61 2 3 2" xfId="17724"/>
    <cellStyle name="40% - Accent2 61 2 4" xfId="13140"/>
    <cellStyle name="40% - Accent2 61 3" xfId="4777"/>
    <cellStyle name="40% - Accent2 61 3 2" xfId="9360"/>
    <cellStyle name="40% - Accent2 61 3 2 2" xfId="20457"/>
    <cellStyle name="40% - Accent2 61 3 3" xfId="15874"/>
    <cellStyle name="40% - Accent2 61 4" xfId="2968"/>
    <cellStyle name="40% - Accent2 61 4 2" xfId="7551"/>
    <cellStyle name="40% - Accent2 61 4 2 2" xfId="18648"/>
    <cellStyle name="40% - Accent2 61 4 3" xfId="14065"/>
    <cellStyle name="40% - Accent2 61 5" xfId="5702"/>
    <cellStyle name="40% - Accent2 61 5 2" xfId="16799"/>
    <cellStyle name="40% - Accent2 61 6" xfId="12214"/>
    <cellStyle name="40% - Accent2 62" xfId="1118"/>
    <cellStyle name="40% - Accent2 62 2" xfId="2055"/>
    <cellStyle name="40% - Accent2 62 2 2" xfId="3866"/>
    <cellStyle name="40% - Accent2 62 2 2 2" xfId="8449"/>
    <cellStyle name="40% - Accent2 62 2 2 2 2" xfId="19546"/>
    <cellStyle name="40% - Accent2 62 2 2 3" xfId="14963"/>
    <cellStyle name="40% - Accent2 62 2 3" xfId="6640"/>
    <cellStyle name="40% - Accent2 62 2 3 2" xfId="17737"/>
    <cellStyle name="40% - Accent2 62 2 4" xfId="13153"/>
    <cellStyle name="40% - Accent2 62 3" xfId="4790"/>
    <cellStyle name="40% - Accent2 62 3 2" xfId="9373"/>
    <cellStyle name="40% - Accent2 62 3 2 2" xfId="20470"/>
    <cellStyle name="40% - Accent2 62 3 3" xfId="15887"/>
    <cellStyle name="40% - Accent2 62 4" xfId="2981"/>
    <cellStyle name="40% - Accent2 62 4 2" xfId="7564"/>
    <cellStyle name="40% - Accent2 62 4 2 2" xfId="18661"/>
    <cellStyle name="40% - Accent2 62 4 3" xfId="14078"/>
    <cellStyle name="40% - Accent2 62 5" xfId="5715"/>
    <cellStyle name="40% - Accent2 62 5 2" xfId="16812"/>
    <cellStyle name="40% - Accent2 62 6" xfId="12227"/>
    <cellStyle name="40% - Accent2 63" xfId="1131"/>
    <cellStyle name="40% - Accent2 63 2" xfId="2068"/>
    <cellStyle name="40% - Accent2 63 2 2" xfId="3879"/>
    <cellStyle name="40% - Accent2 63 2 2 2" xfId="8462"/>
    <cellStyle name="40% - Accent2 63 2 2 2 2" xfId="19559"/>
    <cellStyle name="40% - Accent2 63 2 2 3" xfId="14976"/>
    <cellStyle name="40% - Accent2 63 2 3" xfId="6653"/>
    <cellStyle name="40% - Accent2 63 2 3 2" xfId="17750"/>
    <cellStyle name="40% - Accent2 63 2 4" xfId="13166"/>
    <cellStyle name="40% - Accent2 63 3" xfId="4803"/>
    <cellStyle name="40% - Accent2 63 3 2" xfId="9386"/>
    <cellStyle name="40% - Accent2 63 3 2 2" xfId="20483"/>
    <cellStyle name="40% - Accent2 63 3 3" xfId="15900"/>
    <cellStyle name="40% - Accent2 63 4" xfId="2994"/>
    <cellStyle name="40% - Accent2 63 4 2" xfId="7577"/>
    <cellStyle name="40% - Accent2 63 4 2 2" xfId="18674"/>
    <cellStyle name="40% - Accent2 63 4 3" xfId="14091"/>
    <cellStyle name="40% - Accent2 63 5" xfId="5728"/>
    <cellStyle name="40% - Accent2 63 5 2" xfId="16825"/>
    <cellStyle name="40% - Accent2 63 6" xfId="12240"/>
    <cellStyle name="40% - Accent2 64" xfId="1146"/>
    <cellStyle name="40% - Accent2 64 2" xfId="2083"/>
    <cellStyle name="40% - Accent2 64 2 2" xfId="3892"/>
    <cellStyle name="40% - Accent2 64 2 2 2" xfId="8475"/>
    <cellStyle name="40% - Accent2 64 2 2 2 2" xfId="19572"/>
    <cellStyle name="40% - Accent2 64 2 2 3" xfId="14989"/>
    <cellStyle name="40% - Accent2 64 2 3" xfId="6666"/>
    <cellStyle name="40% - Accent2 64 2 3 2" xfId="17763"/>
    <cellStyle name="40% - Accent2 64 2 4" xfId="13180"/>
    <cellStyle name="40% - Accent2 64 3" xfId="4816"/>
    <cellStyle name="40% - Accent2 64 3 2" xfId="9399"/>
    <cellStyle name="40% - Accent2 64 3 2 2" xfId="20496"/>
    <cellStyle name="40% - Accent2 64 3 3" xfId="15913"/>
    <cellStyle name="40% - Accent2 64 4" xfId="3007"/>
    <cellStyle name="40% - Accent2 64 4 2" xfId="7590"/>
    <cellStyle name="40% - Accent2 64 4 2 2" xfId="18687"/>
    <cellStyle name="40% - Accent2 64 4 3" xfId="14104"/>
    <cellStyle name="40% - Accent2 64 5" xfId="5742"/>
    <cellStyle name="40% - Accent2 64 5 2" xfId="16839"/>
    <cellStyle name="40% - Accent2 64 6" xfId="12254"/>
    <cellStyle name="40% - Accent2 65" xfId="1159"/>
    <cellStyle name="40% - Accent2 65 2" xfId="2096"/>
    <cellStyle name="40% - Accent2 65 2 2" xfId="3905"/>
    <cellStyle name="40% - Accent2 65 2 2 2" xfId="8488"/>
    <cellStyle name="40% - Accent2 65 2 2 2 2" xfId="19585"/>
    <cellStyle name="40% - Accent2 65 2 2 3" xfId="15002"/>
    <cellStyle name="40% - Accent2 65 2 3" xfId="6679"/>
    <cellStyle name="40% - Accent2 65 2 3 2" xfId="17776"/>
    <cellStyle name="40% - Accent2 65 2 4" xfId="13193"/>
    <cellStyle name="40% - Accent2 65 3" xfId="4829"/>
    <cellStyle name="40% - Accent2 65 3 2" xfId="9412"/>
    <cellStyle name="40% - Accent2 65 3 2 2" xfId="20509"/>
    <cellStyle name="40% - Accent2 65 3 3" xfId="15926"/>
    <cellStyle name="40% - Accent2 65 4" xfId="3020"/>
    <cellStyle name="40% - Accent2 65 4 2" xfId="7603"/>
    <cellStyle name="40% - Accent2 65 4 2 2" xfId="18700"/>
    <cellStyle name="40% - Accent2 65 4 3" xfId="14117"/>
    <cellStyle name="40% - Accent2 65 5" xfId="5755"/>
    <cellStyle name="40% - Accent2 65 5 2" xfId="16852"/>
    <cellStyle name="40% - Accent2 65 6" xfId="12267"/>
    <cellStyle name="40% - Accent2 66" xfId="1172"/>
    <cellStyle name="40% - Accent2 66 2" xfId="2109"/>
    <cellStyle name="40% - Accent2 66 2 2" xfId="3918"/>
    <cellStyle name="40% - Accent2 66 2 2 2" xfId="8501"/>
    <cellStyle name="40% - Accent2 66 2 2 2 2" xfId="19598"/>
    <cellStyle name="40% - Accent2 66 2 2 3" xfId="15015"/>
    <cellStyle name="40% - Accent2 66 2 3" xfId="6692"/>
    <cellStyle name="40% - Accent2 66 2 3 2" xfId="17789"/>
    <cellStyle name="40% - Accent2 66 2 4" xfId="13206"/>
    <cellStyle name="40% - Accent2 66 3" xfId="4842"/>
    <cellStyle name="40% - Accent2 66 3 2" xfId="9425"/>
    <cellStyle name="40% - Accent2 66 3 2 2" xfId="20522"/>
    <cellStyle name="40% - Accent2 66 3 3" xfId="15939"/>
    <cellStyle name="40% - Accent2 66 4" xfId="3033"/>
    <cellStyle name="40% - Accent2 66 4 2" xfId="7616"/>
    <cellStyle name="40% - Accent2 66 4 2 2" xfId="18713"/>
    <cellStyle name="40% - Accent2 66 4 3" xfId="14130"/>
    <cellStyle name="40% - Accent2 66 5" xfId="5768"/>
    <cellStyle name="40% - Accent2 66 5 2" xfId="16865"/>
    <cellStyle name="40% - Accent2 66 6" xfId="12280"/>
    <cellStyle name="40% - Accent2 67" xfId="1185"/>
    <cellStyle name="40% - Accent2 67 2" xfId="2122"/>
    <cellStyle name="40% - Accent2 67 2 2" xfId="3931"/>
    <cellStyle name="40% - Accent2 67 2 2 2" xfId="8514"/>
    <cellStyle name="40% - Accent2 67 2 2 2 2" xfId="19611"/>
    <cellStyle name="40% - Accent2 67 2 2 3" xfId="15028"/>
    <cellStyle name="40% - Accent2 67 2 3" xfId="6705"/>
    <cellStyle name="40% - Accent2 67 2 3 2" xfId="17802"/>
    <cellStyle name="40% - Accent2 67 2 4" xfId="13219"/>
    <cellStyle name="40% - Accent2 67 3" xfId="4855"/>
    <cellStyle name="40% - Accent2 67 3 2" xfId="9438"/>
    <cellStyle name="40% - Accent2 67 3 2 2" xfId="20535"/>
    <cellStyle name="40% - Accent2 67 3 3" xfId="15952"/>
    <cellStyle name="40% - Accent2 67 4" xfId="3046"/>
    <cellStyle name="40% - Accent2 67 4 2" xfId="7629"/>
    <cellStyle name="40% - Accent2 67 4 2 2" xfId="18726"/>
    <cellStyle name="40% - Accent2 67 4 3" xfId="14143"/>
    <cellStyle name="40% - Accent2 67 5" xfId="5781"/>
    <cellStyle name="40% - Accent2 67 5 2" xfId="16878"/>
    <cellStyle name="40% - Accent2 67 6" xfId="12293"/>
    <cellStyle name="40% - Accent2 68" xfId="1198"/>
    <cellStyle name="40% - Accent2 68 2" xfId="2135"/>
    <cellStyle name="40% - Accent2 68 2 2" xfId="3944"/>
    <cellStyle name="40% - Accent2 68 2 2 2" xfId="8527"/>
    <cellStyle name="40% - Accent2 68 2 2 2 2" xfId="19624"/>
    <cellStyle name="40% - Accent2 68 2 2 3" xfId="15041"/>
    <cellStyle name="40% - Accent2 68 2 3" xfId="6718"/>
    <cellStyle name="40% - Accent2 68 2 3 2" xfId="17815"/>
    <cellStyle name="40% - Accent2 68 2 4" xfId="13232"/>
    <cellStyle name="40% - Accent2 68 3" xfId="4868"/>
    <cellStyle name="40% - Accent2 68 3 2" xfId="9451"/>
    <cellStyle name="40% - Accent2 68 3 2 2" xfId="20548"/>
    <cellStyle name="40% - Accent2 68 3 3" xfId="15965"/>
    <cellStyle name="40% - Accent2 68 4" xfId="3059"/>
    <cellStyle name="40% - Accent2 68 4 2" xfId="7642"/>
    <cellStyle name="40% - Accent2 68 4 2 2" xfId="18739"/>
    <cellStyle name="40% - Accent2 68 4 3" xfId="14156"/>
    <cellStyle name="40% - Accent2 68 5" xfId="5794"/>
    <cellStyle name="40% - Accent2 68 5 2" xfId="16891"/>
    <cellStyle name="40% - Accent2 68 6" xfId="12306"/>
    <cellStyle name="40% - Accent2 69" xfId="1211"/>
    <cellStyle name="40% - Accent2 69 2" xfId="2148"/>
    <cellStyle name="40% - Accent2 69 2 2" xfId="6731"/>
    <cellStyle name="40% - Accent2 69 2 2 2" xfId="17828"/>
    <cellStyle name="40% - Accent2 69 2 3" xfId="13245"/>
    <cellStyle name="40% - Accent2 69 3" xfId="3957"/>
    <cellStyle name="40% - Accent2 69 3 2" xfId="8540"/>
    <cellStyle name="40% - Accent2 69 3 2 2" xfId="19637"/>
    <cellStyle name="40% - Accent2 69 3 3" xfId="15054"/>
    <cellStyle name="40% - Accent2 69 4" xfId="5807"/>
    <cellStyle name="40% - Accent2 69 4 2" xfId="16904"/>
    <cellStyle name="40% - Accent2 69 5" xfId="12319"/>
    <cellStyle name="40% - Accent2 7" xfId="181"/>
    <cellStyle name="40% - Accent2 7 2" xfId="1333"/>
    <cellStyle name="40% - Accent2 7 2 2" xfId="3151"/>
    <cellStyle name="40% - Accent2 7 2 2 2" xfId="7734"/>
    <cellStyle name="40% - Accent2 7 2 2 2 2" xfId="18831"/>
    <cellStyle name="40% - Accent2 7 2 2 3" xfId="14248"/>
    <cellStyle name="40% - Accent2 7 2 3" xfId="5925"/>
    <cellStyle name="40% - Accent2 7 2 3 2" xfId="17022"/>
    <cellStyle name="40% - Accent2 7 2 4" xfId="12438"/>
    <cellStyle name="40% - Accent2 7 3" xfId="4075"/>
    <cellStyle name="40% - Accent2 7 3 2" xfId="8658"/>
    <cellStyle name="40% - Accent2 7 3 2 2" xfId="19755"/>
    <cellStyle name="40% - Accent2 7 3 3" xfId="15172"/>
    <cellStyle name="40% - Accent2 7 4" xfId="2266"/>
    <cellStyle name="40% - Accent2 7 4 2" xfId="6849"/>
    <cellStyle name="40% - Accent2 7 4 2 2" xfId="17946"/>
    <cellStyle name="40% - Accent2 7 4 3" xfId="13363"/>
    <cellStyle name="40% - Accent2 7 5" xfId="5000"/>
    <cellStyle name="40% - Accent2 7 5 2" xfId="16097"/>
    <cellStyle name="40% - Accent2 7 6" xfId="409"/>
    <cellStyle name="40% - Accent2 7 6 2" xfId="11525"/>
    <cellStyle name="40% - Accent2 7 7" xfId="11302"/>
    <cellStyle name="40% - Accent2 70" xfId="1224"/>
    <cellStyle name="40% - Accent2 70 2" xfId="2161"/>
    <cellStyle name="40% - Accent2 70 2 2" xfId="6744"/>
    <cellStyle name="40% - Accent2 70 2 2 2" xfId="17841"/>
    <cellStyle name="40% - Accent2 70 2 3" xfId="13258"/>
    <cellStyle name="40% - Accent2 70 3" xfId="3970"/>
    <cellStyle name="40% - Accent2 70 3 2" xfId="8553"/>
    <cellStyle name="40% - Accent2 70 3 2 2" xfId="19650"/>
    <cellStyle name="40% - Accent2 70 3 3" xfId="15067"/>
    <cellStyle name="40% - Accent2 70 4" xfId="5820"/>
    <cellStyle name="40% - Accent2 70 4 2" xfId="16917"/>
    <cellStyle name="40% - Accent2 70 5" xfId="12332"/>
    <cellStyle name="40% - Accent2 71" xfId="1237"/>
    <cellStyle name="40% - Accent2 71 2" xfId="2174"/>
    <cellStyle name="40% - Accent2 71 2 2" xfId="6757"/>
    <cellStyle name="40% - Accent2 71 2 2 2" xfId="17854"/>
    <cellStyle name="40% - Accent2 71 2 3" xfId="13271"/>
    <cellStyle name="40% - Accent2 71 3" xfId="3983"/>
    <cellStyle name="40% - Accent2 71 3 2" xfId="8566"/>
    <cellStyle name="40% - Accent2 71 3 2 2" xfId="19663"/>
    <cellStyle name="40% - Accent2 71 3 3" xfId="15080"/>
    <cellStyle name="40% - Accent2 71 4" xfId="5833"/>
    <cellStyle name="40% - Accent2 71 4 2" xfId="16930"/>
    <cellStyle name="40% - Accent2 71 5" xfId="12345"/>
    <cellStyle name="40% - Accent2 72" xfId="1254"/>
    <cellStyle name="40% - Accent2 72 2" xfId="3075"/>
    <cellStyle name="40% - Accent2 72 2 2" xfId="7658"/>
    <cellStyle name="40% - Accent2 72 2 2 2" xfId="18755"/>
    <cellStyle name="40% - Accent2 72 2 3" xfId="14172"/>
    <cellStyle name="40% - Accent2 72 3" xfId="5849"/>
    <cellStyle name="40% - Accent2 72 3 2" xfId="16946"/>
    <cellStyle name="40% - Accent2 72 4" xfId="12362"/>
    <cellStyle name="40% - Accent2 73" xfId="3999"/>
    <cellStyle name="40% - Accent2 73 2" xfId="8582"/>
    <cellStyle name="40% - Accent2 73 2 2" xfId="19679"/>
    <cellStyle name="40% - Accent2 73 3" xfId="15096"/>
    <cellStyle name="40% - Accent2 74" xfId="2190"/>
    <cellStyle name="40% - Accent2 74 2" xfId="6773"/>
    <cellStyle name="40% - Accent2 74 2 2" xfId="17870"/>
    <cellStyle name="40% - Accent2 74 3" xfId="13287"/>
    <cellStyle name="40% - Accent2 75" xfId="4881"/>
    <cellStyle name="40% - Accent2 75 2" xfId="9464"/>
    <cellStyle name="40% - Accent2 75 2 2" xfId="20561"/>
    <cellStyle name="40% - Accent2 75 3" xfId="15978"/>
    <cellStyle name="40% - Accent2 76" xfId="4907"/>
    <cellStyle name="40% - Accent2 76 2" xfId="16004"/>
    <cellStyle name="40% - Accent2 77" xfId="4924"/>
    <cellStyle name="40% - Accent2 77 2" xfId="16021"/>
    <cellStyle name="40% - Accent2 78" xfId="9490"/>
    <cellStyle name="40% - Accent2 78 2" xfId="20587"/>
    <cellStyle name="40% - Accent2 79" xfId="9504"/>
    <cellStyle name="40% - Accent2 79 2" xfId="20600"/>
    <cellStyle name="40% - Accent2 8" xfId="194"/>
    <cellStyle name="40% - Accent2 8 2" xfId="1346"/>
    <cellStyle name="40% - Accent2 8 2 2" xfId="3164"/>
    <cellStyle name="40% - Accent2 8 2 2 2" xfId="7747"/>
    <cellStyle name="40% - Accent2 8 2 2 2 2" xfId="18844"/>
    <cellStyle name="40% - Accent2 8 2 2 3" xfId="14261"/>
    <cellStyle name="40% - Accent2 8 2 3" xfId="5938"/>
    <cellStyle name="40% - Accent2 8 2 3 2" xfId="17035"/>
    <cellStyle name="40% - Accent2 8 2 4" xfId="12451"/>
    <cellStyle name="40% - Accent2 8 3" xfId="4088"/>
    <cellStyle name="40% - Accent2 8 3 2" xfId="8671"/>
    <cellStyle name="40% - Accent2 8 3 2 2" xfId="19768"/>
    <cellStyle name="40% - Accent2 8 3 3" xfId="15185"/>
    <cellStyle name="40% - Accent2 8 4" xfId="2279"/>
    <cellStyle name="40% - Accent2 8 4 2" xfId="6862"/>
    <cellStyle name="40% - Accent2 8 4 2 2" xfId="17959"/>
    <cellStyle name="40% - Accent2 8 4 3" xfId="13376"/>
    <cellStyle name="40% - Accent2 8 5" xfId="5013"/>
    <cellStyle name="40% - Accent2 8 5 2" xfId="16110"/>
    <cellStyle name="40% - Accent2 8 6" xfId="422"/>
    <cellStyle name="40% - Accent2 8 6 2" xfId="11538"/>
    <cellStyle name="40% - Accent2 8 7" xfId="11315"/>
    <cellStyle name="40% - Accent2 80" xfId="9517"/>
    <cellStyle name="40% - Accent2 80 2" xfId="20613"/>
    <cellStyle name="40% - Accent2 81" xfId="9530"/>
    <cellStyle name="40% - Accent2 81 2" xfId="20626"/>
    <cellStyle name="40% - Accent2 82" xfId="9556"/>
    <cellStyle name="40% - Accent2 82 2" xfId="20652"/>
    <cellStyle name="40% - Accent2 83" xfId="9582"/>
    <cellStyle name="40% - Accent2 83 2" xfId="20678"/>
    <cellStyle name="40% - Accent2 84" xfId="9608"/>
    <cellStyle name="40% - Accent2 84 2" xfId="20704"/>
    <cellStyle name="40% - Accent2 85" xfId="9634"/>
    <cellStyle name="40% - Accent2 85 2" xfId="20730"/>
    <cellStyle name="40% - Accent2 86" xfId="9660"/>
    <cellStyle name="40% - Accent2 86 2" xfId="20756"/>
    <cellStyle name="40% - Accent2 87" xfId="9686"/>
    <cellStyle name="40% - Accent2 87 2" xfId="20782"/>
    <cellStyle name="40% - Accent2 88" xfId="9712"/>
    <cellStyle name="40% - Accent2 88 2" xfId="20808"/>
    <cellStyle name="40% - Accent2 89" xfId="9738"/>
    <cellStyle name="40% - Accent2 89 2" xfId="20834"/>
    <cellStyle name="40% - Accent2 9" xfId="207"/>
    <cellStyle name="40% - Accent2 9 2" xfId="1359"/>
    <cellStyle name="40% - Accent2 9 2 2" xfId="3177"/>
    <cellStyle name="40% - Accent2 9 2 2 2" xfId="7760"/>
    <cellStyle name="40% - Accent2 9 2 2 2 2" xfId="18857"/>
    <cellStyle name="40% - Accent2 9 2 2 3" xfId="14274"/>
    <cellStyle name="40% - Accent2 9 2 3" xfId="5951"/>
    <cellStyle name="40% - Accent2 9 2 3 2" xfId="17048"/>
    <cellStyle name="40% - Accent2 9 2 4" xfId="12464"/>
    <cellStyle name="40% - Accent2 9 3" xfId="4101"/>
    <cellStyle name="40% - Accent2 9 3 2" xfId="8684"/>
    <cellStyle name="40% - Accent2 9 3 2 2" xfId="19781"/>
    <cellStyle name="40% - Accent2 9 3 3" xfId="15198"/>
    <cellStyle name="40% - Accent2 9 4" xfId="2292"/>
    <cellStyle name="40% - Accent2 9 4 2" xfId="6875"/>
    <cellStyle name="40% - Accent2 9 4 2 2" xfId="17972"/>
    <cellStyle name="40% - Accent2 9 4 3" xfId="13389"/>
    <cellStyle name="40% - Accent2 9 5" xfId="5026"/>
    <cellStyle name="40% - Accent2 9 5 2" xfId="16123"/>
    <cellStyle name="40% - Accent2 9 6" xfId="435"/>
    <cellStyle name="40% - Accent2 9 6 2" xfId="11551"/>
    <cellStyle name="40% - Accent2 9 7" xfId="11328"/>
    <cellStyle name="40% - Accent2 90" xfId="9764"/>
    <cellStyle name="40% - Accent2 90 2" xfId="20860"/>
    <cellStyle name="40% - Accent2 91" xfId="9790"/>
    <cellStyle name="40% - Accent2 91 2" xfId="20886"/>
    <cellStyle name="40% - Accent2 92" xfId="9816"/>
    <cellStyle name="40% - Accent2 92 2" xfId="20912"/>
    <cellStyle name="40% - Accent2 93" xfId="9842"/>
    <cellStyle name="40% - Accent2 93 2" xfId="20938"/>
    <cellStyle name="40% - Accent2 94" xfId="9868"/>
    <cellStyle name="40% - Accent2 94 2" xfId="20964"/>
    <cellStyle name="40% - Accent2 95" xfId="9894"/>
    <cellStyle name="40% - Accent2 95 2" xfId="20990"/>
    <cellStyle name="40% - Accent2 96" xfId="9907"/>
    <cellStyle name="40% - Accent2 96 2" xfId="21003"/>
    <cellStyle name="40% - Accent2 97" xfId="9933"/>
    <cellStyle name="40% - Accent2 97 2" xfId="21029"/>
    <cellStyle name="40% - Accent2 98" xfId="9946"/>
    <cellStyle name="40% - Accent2 98 2" xfId="21042"/>
    <cellStyle name="40% - Accent2 99" xfId="9959"/>
    <cellStyle name="40% - Accent2 99 2" xfId="21055"/>
    <cellStyle name="40% - Accent3" xfId="81" builtinId="39" customBuiltin="1"/>
    <cellStyle name="40% - Accent3 10" xfId="222"/>
    <cellStyle name="40% - Accent3 10 2" xfId="1374"/>
    <cellStyle name="40% - Accent3 10 2 2" xfId="3192"/>
    <cellStyle name="40% - Accent3 10 2 2 2" xfId="7775"/>
    <cellStyle name="40% - Accent3 10 2 2 2 2" xfId="18872"/>
    <cellStyle name="40% - Accent3 10 2 2 3" xfId="14289"/>
    <cellStyle name="40% - Accent3 10 2 3" xfId="5966"/>
    <cellStyle name="40% - Accent3 10 2 3 2" xfId="17063"/>
    <cellStyle name="40% - Accent3 10 2 4" xfId="12479"/>
    <cellStyle name="40% - Accent3 10 3" xfId="4116"/>
    <cellStyle name="40% - Accent3 10 3 2" xfId="8699"/>
    <cellStyle name="40% - Accent3 10 3 2 2" xfId="19796"/>
    <cellStyle name="40% - Accent3 10 3 3" xfId="15213"/>
    <cellStyle name="40% - Accent3 10 4" xfId="2307"/>
    <cellStyle name="40% - Accent3 10 4 2" xfId="6890"/>
    <cellStyle name="40% - Accent3 10 4 2 2" xfId="17987"/>
    <cellStyle name="40% - Accent3 10 4 3" xfId="13404"/>
    <cellStyle name="40% - Accent3 10 5" xfId="5041"/>
    <cellStyle name="40% - Accent3 10 5 2" xfId="16138"/>
    <cellStyle name="40% - Accent3 10 6" xfId="450"/>
    <cellStyle name="40% - Accent3 10 6 2" xfId="11566"/>
    <cellStyle name="40% - Accent3 10 7" xfId="11343"/>
    <cellStyle name="40% - Accent3 100" xfId="9974"/>
    <cellStyle name="40% - Accent3 100 2" xfId="21070"/>
    <cellStyle name="40% - Accent3 101" xfId="9987"/>
    <cellStyle name="40% - Accent3 101 2" xfId="21083"/>
    <cellStyle name="40% - Accent3 102" xfId="10000"/>
    <cellStyle name="40% - Accent3 102 2" xfId="21096"/>
    <cellStyle name="40% - Accent3 103" xfId="10013"/>
    <cellStyle name="40% - Accent3 103 2" xfId="21109"/>
    <cellStyle name="40% - Accent3 104" xfId="10026"/>
    <cellStyle name="40% - Accent3 104 2" xfId="21122"/>
    <cellStyle name="40% - Accent3 105" xfId="10039"/>
    <cellStyle name="40% - Accent3 105 2" xfId="21135"/>
    <cellStyle name="40% - Accent3 106" xfId="10052"/>
    <cellStyle name="40% - Accent3 106 2" xfId="21148"/>
    <cellStyle name="40% - Accent3 107" xfId="10065"/>
    <cellStyle name="40% - Accent3 107 2" xfId="21161"/>
    <cellStyle name="40% - Accent3 108" xfId="10078"/>
    <cellStyle name="40% - Accent3 108 2" xfId="21174"/>
    <cellStyle name="40% - Accent3 109" xfId="10091"/>
    <cellStyle name="40% - Accent3 109 2" xfId="21187"/>
    <cellStyle name="40% - Accent3 11" xfId="235"/>
    <cellStyle name="40% - Accent3 11 2" xfId="1387"/>
    <cellStyle name="40% - Accent3 11 2 2" xfId="3205"/>
    <cellStyle name="40% - Accent3 11 2 2 2" xfId="7788"/>
    <cellStyle name="40% - Accent3 11 2 2 2 2" xfId="18885"/>
    <cellStyle name="40% - Accent3 11 2 2 3" xfId="14302"/>
    <cellStyle name="40% - Accent3 11 2 3" xfId="5979"/>
    <cellStyle name="40% - Accent3 11 2 3 2" xfId="17076"/>
    <cellStyle name="40% - Accent3 11 2 4" xfId="12492"/>
    <cellStyle name="40% - Accent3 11 3" xfId="4129"/>
    <cellStyle name="40% - Accent3 11 3 2" xfId="8712"/>
    <cellStyle name="40% - Accent3 11 3 2 2" xfId="19809"/>
    <cellStyle name="40% - Accent3 11 3 3" xfId="15226"/>
    <cellStyle name="40% - Accent3 11 4" xfId="2320"/>
    <cellStyle name="40% - Accent3 11 4 2" xfId="6903"/>
    <cellStyle name="40% - Accent3 11 4 2 2" xfId="18000"/>
    <cellStyle name="40% - Accent3 11 4 3" xfId="13417"/>
    <cellStyle name="40% - Accent3 11 5" xfId="5054"/>
    <cellStyle name="40% - Accent3 11 5 2" xfId="16151"/>
    <cellStyle name="40% - Accent3 11 6" xfId="463"/>
    <cellStyle name="40% - Accent3 11 6 2" xfId="11579"/>
    <cellStyle name="40% - Accent3 11 7" xfId="11356"/>
    <cellStyle name="40% - Accent3 110" xfId="10104"/>
    <cellStyle name="40% - Accent3 110 2" xfId="21200"/>
    <cellStyle name="40% - Accent3 111" xfId="10117"/>
    <cellStyle name="40% - Accent3 111 2" xfId="21213"/>
    <cellStyle name="40% - Accent3 112" xfId="10130"/>
    <cellStyle name="40% - Accent3 112 2" xfId="21226"/>
    <cellStyle name="40% - Accent3 113" xfId="10143"/>
    <cellStyle name="40% - Accent3 113 2" xfId="21239"/>
    <cellStyle name="40% - Accent3 114" xfId="10156"/>
    <cellStyle name="40% - Accent3 114 2" xfId="21252"/>
    <cellStyle name="40% - Accent3 115" xfId="10169"/>
    <cellStyle name="40% - Accent3 115 2" xfId="21265"/>
    <cellStyle name="40% - Accent3 116" xfId="10182"/>
    <cellStyle name="40% - Accent3 116 2" xfId="21278"/>
    <cellStyle name="40% - Accent3 117" xfId="10195"/>
    <cellStyle name="40% - Accent3 117 2" xfId="21291"/>
    <cellStyle name="40% - Accent3 118" xfId="10208"/>
    <cellStyle name="40% - Accent3 118 2" xfId="21304"/>
    <cellStyle name="40% - Accent3 119" xfId="10221"/>
    <cellStyle name="40% - Accent3 119 2" xfId="21317"/>
    <cellStyle name="40% - Accent3 12" xfId="248"/>
    <cellStyle name="40% - Accent3 12 2" xfId="1400"/>
    <cellStyle name="40% - Accent3 12 2 2" xfId="3218"/>
    <cellStyle name="40% - Accent3 12 2 2 2" xfId="7801"/>
    <cellStyle name="40% - Accent3 12 2 2 2 2" xfId="18898"/>
    <cellStyle name="40% - Accent3 12 2 2 3" xfId="14315"/>
    <cellStyle name="40% - Accent3 12 2 3" xfId="5992"/>
    <cellStyle name="40% - Accent3 12 2 3 2" xfId="17089"/>
    <cellStyle name="40% - Accent3 12 2 4" xfId="12505"/>
    <cellStyle name="40% - Accent3 12 3" xfId="4142"/>
    <cellStyle name="40% - Accent3 12 3 2" xfId="8725"/>
    <cellStyle name="40% - Accent3 12 3 2 2" xfId="19822"/>
    <cellStyle name="40% - Accent3 12 3 3" xfId="15239"/>
    <cellStyle name="40% - Accent3 12 4" xfId="2333"/>
    <cellStyle name="40% - Accent3 12 4 2" xfId="6916"/>
    <cellStyle name="40% - Accent3 12 4 2 2" xfId="18013"/>
    <cellStyle name="40% - Accent3 12 4 3" xfId="13430"/>
    <cellStyle name="40% - Accent3 12 5" xfId="5067"/>
    <cellStyle name="40% - Accent3 12 5 2" xfId="16164"/>
    <cellStyle name="40% - Accent3 12 6" xfId="476"/>
    <cellStyle name="40% - Accent3 12 6 2" xfId="11592"/>
    <cellStyle name="40% - Accent3 12 7" xfId="11369"/>
    <cellStyle name="40% - Accent3 120" xfId="10234"/>
    <cellStyle name="40% - Accent3 120 2" xfId="21330"/>
    <cellStyle name="40% - Accent3 121" xfId="10247"/>
    <cellStyle name="40% - Accent3 121 2" xfId="21343"/>
    <cellStyle name="40% - Accent3 122" xfId="10273"/>
    <cellStyle name="40% - Accent3 122 2" xfId="21369"/>
    <cellStyle name="40% - Accent3 123" xfId="10299"/>
    <cellStyle name="40% - Accent3 123 2" xfId="21395"/>
    <cellStyle name="40% - Accent3 124" xfId="10312"/>
    <cellStyle name="40% - Accent3 124 2" xfId="21408"/>
    <cellStyle name="40% - Accent3 125" xfId="10325"/>
    <cellStyle name="40% - Accent3 125 2" xfId="21421"/>
    <cellStyle name="40% - Accent3 126" xfId="10351"/>
    <cellStyle name="40% - Accent3 126 2" xfId="21447"/>
    <cellStyle name="40% - Accent3 127" xfId="10377"/>
    <cellStyle name="40% - Accent3 127 2" xfId="21473"/>
    <cellStyle name="40% - Accent3 128" xfId="10403"/>
    <cellStyle name="40% - Accent3 128 2" xfId="21499"/>
    <cellStyle name="40% - Accent3 129" xfId="10429"/>
    <cellStyle name="40% - Accent3 129 2" xfId="21525"/>
    <cellStyle name="40% - Accent3 13" xfId="261"/>
    <cellStyle name="40% - Accent3 13 2" xfId="1413"/>
    <cellStyle name="40% - Accent3 13 2 2" xfId="3231"/>
    <cellStyle name="40% - Accent3 13 2 2 2" xfId="7814"/>
    <cellStyle name="40% - Accent3 13 2 2 2 2" xfId="18911"/>
    <cellStyle name="40% - Accent3 13 2 2 3" xfId="14328"/>
    <cellStyle name="40% - Accent3 13 2 3" xfId="6005"/>
    <cellStyle name="40% - Accent3 13 2 3 2" xfId="17102"/>
    <cellStyle name="40% - Accent3 13 2 4" xfId="12518"/>
    <cellStyle name="40% - Accent3 13 3" xfId="4155"/>
    <cellStyle name="40% - Accent3 13 3 2" xfId="8738"/>
    <cellStyle name="40% - Accent3 13 3 2 2" xfId="19835"/>
    <cellStyle name="40% - Accent3 13 3 3" xfId="15252"/>
    <cellStyle name="40% - Accent3 13 4" xfId="2346"/>
    <cellStyle name="40% - Accent3 13 4 2" xfId="6929"/>
    <cellStyle name="40% - Accent3 13 4 2 2" xfId="18026"/>
    <cellStyle name="40% - Accent3 13 4 3" xfId="13443"/>
    <cellStyle name="40% - Accent3 13 5" xfId="5080"/>
    <cellStyle name="40% - Accent3 13 5 2" xfId="16177"/>
    <cellStyle name="40% - Accent3 13 6" xfId="489"/>
    <cellStyle name="40% - Accent3 13 6 2" xfId="11605"/>
    <cellStyle name="40% - Accent3 13 7" xfId="11382"/>
    <cellStyle name="40% - Accent3 130" xfId="10455"/>
    <cellStyle name="40% - Accent3 130 2" xfId="21551"/>
    <cellStyle name="40% - Accent3 131" xfId="10481"/>
    <cellStyle name="40% - Accent3 131 2" xfId="21577"/>
    <cellStyle name="40% - Accent3 132" xfId="10507"/>
    <cellStyle name="40% - Accent3 132 2" xfId="21603"/>
    <cellStyle name="40% - Accent3 133" xfId="10533"/>
    <cellStyle name="40% - Accent3 133 2" xfId="21629"/>
    <cellStyle name="40% - Accent3 134" xfId="10546"/>
    <cellStyle name="40% - Accent3 134 2" xfId="21642"/>
    <cellStyle name="40% - Accent3 135" xfId="10559"/>
    <cellStyle name="40% - Accent3 135 2" xfId="21655"/>
    <cellStyle name="40% - Accent3 136" xfId="10572"/>
    <cellStyle name="40% - Accent3 136 2" xfId="21668"/>
    <cellStyle name="40% - Accent3 137" xfId="10585"/>
    <cellStyle name="40% - Accent3 137 2" xfId="21681"/>
    <cellStyle name="40% - Accent3 138" xfId="10611"/>
    <cellStyle name="40% - Accent3 138 2" xfId="21707"/>
    <cellStyle name="40% - Accent3 139" xfId="10624"/>
    <cellStyle name="40% - Accent3 139 2" xfId="21720"/>
    <cellStyle name="40% - Accent3 14" xfId="300"/>
    <cellStyle name="40% - Accent3 14 2" xfId="1426"/>
    <cellStyle name="40% - Accent3 14 2 2" xfId="3244"/>
    <cellStyle name="40% - Accent3 14 2 2 2" xfId="7827"/>
    <cellStyle name="40% - Accent3 14 2 2 2 2" xfId="18924"/>
    <cellStyle name="40% - Accent3 14 2 2 3" xfId="14341"/>
    <cellStyle name="40% - Accent3 14 2 3" xfId="6018"/>
    <cellStyle name="40% - Accent3 14 2 3 2" xfId="17115"/>
    <cellStyle name="40% - Accent3 14 2 4" xfId="12531"/>
    <cellStyle name="40% - Accent3 14 3" xfId="4168"/>
    <cellStyle name="40% - Accent3 14 3 2" xfId="8751"/>
    <cellStyle name="40% - Accent3 14 3 2 2" xfId="19848"/>
    <cellStyle name="40% - Accent3 14 3 3" xfId="15265"/>
    <cellStyle name="40% - Accent3 14 4" xfId="2359"/>
    <cellStyle name="40% - Accent3 14 4 2" xfId="6942"/>
    <cellStyle name="40% - Accent3 14 4 2 2" xfId="18039"/>
    <cellStyle name="40% - Accent3 14 4 3" xfId="13456"/>
    <cellStyle name="40% - Accent3 14 5" xfId="5093"/>
    <cellStyle name="40% - Accent3 14 5 2" xfId="16190"/>
    <cellStyle name="40% - Accent3 14 6" xfId="502"/>
    <cellStyle name="40% - Accent3 14 6 2" xfId="11618"/>
    <cellStyle name="40% - Accent3 14 7" xfId="11421"/>
    <cellStyle name="40% - Accent3 140" xfId="10637"/>
    <cellStyle name="40% - Accent3 140 2" xfId="21733"/>
    <cellStyle name="40% - Accent3 141" xfId="10650"/>
    <cellStyle name="40% - Accent3 141 2" xfId="21746"/>
    <cellStyle name="40% - Accent3 142" xfId="10663"/>
    <cellStyle name="40% - Accent3 142 2" xfId="21759"/>
    <cellStyle name="40% - Accent3 143" xfId="10676"/>
    <cellStyle name="40% - Accent3 143 2" xfId="21772"/>
    <cellStyle name="40% - Accent3 144" xfId="10689"/>
    <cellStyle name="40% - Accent3 144 2" xfId="21785"/>
    <cellStyle name="40% - Accent3 145" xfId="10702"/>
    <cellStyle name="40% - Accent3 145 2" xfId="21798"/>
    <cellStyle name="40% - Accent3 146" xfId="10715"/>
    <cellStyle name="40% - Accent3 146 2" xfId="21811"/>
    <cellStyle name="40% - Accent3 147" xfId="10728"/>
    <cellStyle name="40% - Accent3 147 2" xfId="21824"/>
    <cellStyle name="40% - Accent3 148" xfId="10741"/>
    <cellStyle name="40% - Accent3 148 2" xfId="21837"/>
    <cellStyle name="40% - Accent3 149" xfId="10754"/>
    <cellStyle name="40% - Accent3 149 2" xfId="21850"/>
    <cellStyle name="40% - Accent3 15" xfId="327"/>
    <cellStyle name="40% - Accent3 15 2" xfId="1439"/>
    <cellStyle name="40% - Accent3 15 2 2" xfId="3257"/>
    <cellStyle name="40% - Accent3 15 2 2 2" xfId="7840"/>
    <cellStyle name="40% - Accent3 15 2 2 2 2" xfId="18937"/>
    <cellStyle name="40% - Accent3 15 2 2 3" xfId="14354"/>
    <cellStyle name="40% - Accent3 15 2 3" xfId="6031"/>
    <cellStyle name="40% - Accent3 15 2 3 2" xfId="17128"/>
    <cellStyle name="40% - Accent3 15 2 4" xfId="12544"/>
    <cellStyle name="40% - Accent3 15 3" xfId="4181"/>
    <cellStyle name="40% - Accent3 15 3 2" xfId="8764"/>
    <cellStyle name="40% - Accent3 15 3 2 2" xfId="19861"/>
    <cellStyle name="40% - Accent3 15 3 3" xfId="15278"/>
    <cellStyle name="40% - Accent3 15 4" xfId="2372"/>
    <cellStyle name="40% - Accent3 15 4 2" xfId="6955"/>
    <cellStyle name="40% - Accent3 15 4 2 2" xfId="18052"/>
    <cellStyle name="40% - Accent3 15 4 3" xfId="13469"/>
    <cellStyle name="40% - Accent3 15 5" xfId="5106"/>
    <cellStyle name="40% - Accent3 15 5 2" xfId="16203"/>
    <cellStyle name="40% - Accent3 15 6" xfId="11448"/>
    <cellStyle name="40% - Accent3 150" xfId="10767"/>
    <cellStyle name="40% - Accent3 150 2" xfId="21863"/>
    <cellStyle name="40% - Accent3 151" xfId="10793"/>
    <cellStyle name="40% - Accent3 151 2" xfId="21889"/>
    <cellStyle name="40% - Accent3 152" xfId="10806"/>
    <cellStyle name="40% - Accent3 152 2" xfId="21902"/>
    <cellStyle name="40% - Accent3 153" xfId="10819"/>
    <cellStyle name="40% - Accent3 153 2" xfId="21915"/>
    <cellStyle name="40% - Accent3 154" xfId="10832"/>
    <cellStyle name="40% - Accent3 154 2" xfId="21928"/>
    <cellStyle name="40% - Accent3 155" xfId="10845"/>
    <cellStyle name="40% - Accent3 156" xfId="10858"/>
    <cellStyle name="40% - Accent3 157" xfId="10871"/>
    <cellStyle name="40% - Accent3 158" xfId="10884"/>
    <cellStyle name="40% - Accent3 159" xfId="10897"/>
    <cellStyle name="40% - Accent3 16" xfId="515"/>
    <cellStyle name="40% - Accent3 16 2" xfId="1452"/>
    <cellStyle name="40% - Accent3 16 2 2" xfId="3270"/>
    <cellStyle name="40% - Accent3 16 2 2 2" xfId="7853"/>
    <cellStyle name="40% - Accent3 16 2 2 2 2" xfId="18950"/>
    <cellStyle name="40% - Accent3 16 2 2 3" xfId="14367"/>
    <cellStyle name="40% - Accent3 16 2 3" xfId="6044"/>
    <cellStyle name="40% - Accent3 16 2 3 2" xfId="17141"/>
    <cellStyle name="40% - Accent3 16 2 4" xfId="12557"/>
    <cellStyle name="40% - Accent3 16 3" xfId="4194"/>
    <cellStyle name="40% - Accent3 16 3 2" xfId="8777"/>
    <cellStyle name="40% - Accent3 16 3 2 2" xfId="19874"/>
    <cellStyle name="40% - Accent3 16 3 3" xfId="15291"/>
    <cellStyle name="40% - Accent3 16 4" xfId="2385"/>
    <cellStyle name="40% - Accent3 16 4 2" xfId="6968"/>
    <cellStyle name="40% - Accent3 16 4 2 2" xfId="18065"/>
    <cellStyle name="40% - Accent3 16 4 3" xfId="13482"/>
    <cellStyle name="40% - Accent3 16 5" xfId="5119"/>
    <cellStyle name="40% - Accent3 16 5 2" xfId="16216"/>
    <cellStyle name="40% - Accent3 16 6" xfId="11631"/>
    <cellStyle name="40% - Accent3 160" xfId="10910"/>
    <cellStyle name="40% - Accent3 161" xfId="10923"/>
    <cellStyle name="40% - Accent3 162" xfId="10936"/>
    <cellStyle name="40% - Accent3 163" xfId="10949"/>
    <cellStyle name="40% - Accent3 164" xfId="10962"/>
    <cellStyle name="40% - Accent3 165" xfId="10975"/>
    <cellStyle name="40% - Accent3 166" xfId="10988"/>
    <cellStyle name="40% - Accent3 167" xfId="11001"/>
    <cellStyle name="40% - Accent3 168" xfId="11014"/>
    <cellStyle name="40% - Accent3 169" xfId="11027"/>
    <cellStyle name="40% - Accent3 17" xfId="528"/>
    <cellStyle name="40% - Accent3 17 2" xfId="1465"/>
    <cellStyle name="40% - Accent3 17 2 2" xfId="3283"/>
    <cellStyle name="40% - Accent3 17 2 2 2" xfId="7866"/>
    <cellStyle name="40% - Accent3 17 2 2 2 2" xfId="18963"/>
    <cellStyle name="40% - Accent3 17 2 2 3" xfId="14380"/>
    <cellStyle name="40% - Accent3 17 2 3" xfId="6057"/>
    <cellStyle name="40% - Accent3 17 2 3 2" xfId="17154"/>
    <cellStyle name="40% - Accent3 17 2 4" xfId="12570"/>
    <cellStyle name="40% - Accent3 17 3" xfId="4207"/>
    <cellStyle name="40% - Accent3 17 3 2" xfId="8790"/>
    <cellStyle name="40% - Accent3 17 3 2 2" xfId="19887"/>
    <cellStyle name="40% - Accent3 17 3 3" xfId="15304"/>
    <cellStyle name="40% - Accent3 17 4" xfId="2398"/>
    <cellStyle name="40% - Accent3 17 4 2" xfId="6981"/>
    <cellStyle name="40% - Accent3 17 4 2 2" xfId="18078"/>
    <cellStyle name="40% - Accent3 17 4 3" xfId="13495"/>
    <cellStyle name="40% - Accent3 17 5" xfId="5132"/>
    <cellStyle name="40% - Accent3 17 5 2" xfId="16229"/>
    <cellStyle name="40% - Accent3 17 6" xfId="11644"/>
    <cellStyle name="40% - Accent3 170" xfId="11040"/>
    <cellStyle name="40% - Accent3 171" xfId="11053"/>
    <cellStyle name="40% - Accent3 172" xfId="11066"/>
    <cellStyle name="40% - Accent3 173" xfId="11079"/>
    <cellStyle name="40% - Accent3 174" xfId="11092"/>
    <cellStyle name="40% - Accent3 175" xfId="11105"/>
    <cellStyle name="40% - Accent3 176" xfId="11118"/>
    <cellStyle name="40% - Accent3 177" xfId="11131"/>
    <cellStyle name="40% - Accent3 178" xfId="11144"/>
    <cellStyle name="40% - Accent3 179" xfId="11157"/>
    <cellStyle name="40% - Accent3 18" xfId="541"/>
    <cellStyle name="40% - Accent3 18 2" xfId="1478"/>
    <cellStyle name="40% - Accent3 18 2 2" xfId="3296"/>
    <cellStyle name="40% - Accent3 18 2 2 2" xfId="7879"/>
    <cellStyle name="40% - Accent3 18 2 2 2 2" xfId="18976"/>
    <cellStyle name="40% - Accent3 18 2 2 3" xfId="14393"/>
    <cellStyle name="40% - Accent3 18 2 3" xfId="6070"/>
    <cellStyle name="40% - Accent3 18 2 3 2" xfId="17167"/>
    <cellStyle name="40% - Accent3 18 2 4" xfId="12583"/>
    <cellStyle name="40% - Accent3 18 3" xfId="4220"/>
    <cellStyle name="40% - Accent3 18 3 2" xfId="8803"/>
    <cellStyle name="40% - Accent3 18 3 2 2" xfId="19900"/>
    <cellStyle name="40% - Accent3 18 3 3" xfId="15317"/>
    <cellStyle name="40% - Accent3 18 4" xfId="2411"/>
    <cellStyle name="40% - Accent3 18 4 2" xfId="6994"/>
    <cellStyle name="40% - Accent3 18 4 2 2" xfId="18091"/>
    <cellStyle name="40% - Accent3 18 4 3" xfId="13508"/>
    <cellStyle name="40% - Accent3 18 5" xfId="5145"/>
    <cellStyle name="40% - Accent3 18 5 2" xfId="16242"/>
    <cellStyle name="40% - Accent3 18 6" xfId="11657"/>
    <cellStyle name="40% - Accent3 180" xfId="11170"/>
    <cellStyle name="40% - Accent3 181" xfId="11211"/>
    <cellStyle name="40% - Accent3 182" xfId="21941"/>
    <cellStyle name="40% - Accent3 183" xfId="21954"/>
    <cellStyle name="40% - Accent3 184" xfId="21968"/>
    <cellStyle name="40% - Accent3 185" xfId="21981"/>
    <cellStyle name="40% - Accent3 186" xfId="21994"/>
    <cellStyle name="40% - Accent3 187" xfId="22007"/>
    <cellStyle name="40% - Accent3 188" xfId="22020"/>
    <cellStyle name="40% - Accent3 189" xfId="22033"/>
    <cellStyle name="40% - Accent3 19" xfId="554"/>
    <cellStyle name="40% - Accent3 19 2" xfId="1491"/>
    <cellStyle name="40% - Accent3 19 2 2" xfId="3309"/>
    <cellStyle name="40% - Accent3 19 2 2 2" xfId="7892"/>
    <cellStyle name="40% - Accent3 19 2 2 2 2" xfId="18989"/>
    <cellStyle name="40% - Accent3 19 2 2 3" xfId="14406"/>
    <cellStyle name="40% - Accent3 19 2 3" xfId="6083"/>
    <cellStyle name="40% - Accent3 19 2 3 2" xfId="17180"/>
    <cellStyle name="40% - Accent3 19 2 4" xfId="12596"/>
    <cellStyle name="40% - Accent3 19 3" xfId="4233"/>
    <cellStyle name="40% - Accent3 19 3 2" xfId="8816"/>
    <cellStyle name="40% - Accent3 19 3 2 2" xfId="19913"/>
    <cellStyle name="40% - Accent3 19 3 3" xfId="15330"/>
    <cellStyle name="40% - Accent3 19 4" xfId="2424"/>
    <cellStyle name="40% - Accent3 19 4 2" xfId="7007"/>
    <cellStyle name="40% - Accent3 19 4 2 2" xfId="18104"/>
    <cellStyle name="40% - Accent3 19 4 3" xfId="13521"/>
    <cellStyle name="40% - Accent3 19 5" xfId="5158"/>
    <cellStyle name="40% - Accent3 19 5 2" xfId="16255"/>
    <cellStyle name="40% - Accent3 19 6" xfId="11670"/>
    <cellStyle name="40% - Accent3 190" xfId="22046"/>
    <cellStyle name="40% - Accent3 191" xfId="22059"/>
    <cellStyle name="40% - Accent3 192" xfId="22072"/>
    <cellStyle name="40% - Accent3 193" xfId="22085"/>
    <cellStyle name="40% - Accent3 194" xfId="22098"/>
    <cellStyle name="40% - Accent3 195" xfId="22111"/>
    <cellStyle name="40% - Accent3 196" xfId="22124"/>
    <cellStyle name="40% - Accent3 197" xfId="22137"/>
    <cellStyle name="40% - Accent3 198" xfId="22150"/>
    <cellStyle name="40% - Accent3 199" xfId="22163"/>
    <cellStyle name="40% - Accent3 2" xfId="17"/>
    <cellStyle name="40% - Accent3 2 10" xfId="9597"/>
    <cellStyle name="40% - Accent3 2 10 2" xfId="20693"/>
    <cellStyle name="40% - Accent3 2 11" xfId="9623"/>
    <cellStyle name="40% - Accent3 2 11 2" xfId="20719"/>
    <cellStyle name="40% - Accent3 2 12" xfId="9649"/>
    <cellStyle name="40% - Accent3 2 12 2" xfId="20745"/>
    <cellStyle name="40% - Accent3 2 13" xfId="9675"/>
    <cellStyle name="40% - Accent3 2 13 2" xfId="20771"/>
    <cellStyle name="40% - Accent3 2 14" xfId="9701"/>
    <cellStyle name="40% - Accent3 2 14 2" xfId="20797"/>
    <cellStyle name="40% - Accent3 2 15" xfId="9727"/>
    <cellStyle name="40% - Accent3 2 15 2" xfId="20823"/>
    <cellStyle name="40% - Accent3 2 16" xfId="9753"/>
    <cellStyle name="40% - Accent3 2 16 2" xfId="20849"/>
    <cellStyle name="40% - Accent3 2 17" xfId="9779"/>
    <cellStyle name="40% - Accent3 2 17 2" xfId="20875"/>
    <cellStyle name="40% - Accent3 2 18" xfId="9805"/>
    <cellStyle name="40% - Accent3 2 18 2" xfId="20901"/>
    <cellStyle name="40% - Accent3 2 19" xfId="9831"/>
    <cellStyle name="40% - Accent3 2 19 2" xfId="20927"/>
    <cellStyle name="40% - Accent3 2 2" xfId="105"/>
    <cellStyle name="40% - Accent3 2 2 2" xfId="3088"/>
    <cellStyle name="40% - Accent3 2 2 2 2" xfId="7671"/>
    <cellStyle name="40% - Accent3 2 2 2 2 2" xfId="18768"/>
    <cellStyle name="40% - Accent3 2 2 2 3" xfId="14185"/>
    <cellStyle name="40% - Accent3 2 2 3" xfId="5862"/>
    <cellStyle name="40% - Accent3 2 2 3 2" xfId="16959"/>
    <cellStyle name="40% - Accent3 2 2 4" xfId="1268"/>
    <cellStyle name="40% - Accent3 2 2 4 2" xfId="12375"/>
    <cellStyle name="40% - Accent3 2 2 5" xfId="11227"/>
    <cellStyle name="40% - Accent3 2 20" xfId="9857"/>
    <cellStyle name="40% - Accent3 2 20 2" xfId="20953"/>
    <cellStyle name="40% - Accent3 2 21" xfId="9883"/>
    <cellStyle name="40% - Accent3 2 21 2" xfId="20979"/>
    <cellStyle name="40% - Accent3 2 22" xfId="9922"/>
    <cellStyle name="40% - Accent3 2 22 2" xfId="21018"/>
    <cellStyle name="40% - Accent3 2 23" xfId="10260"/>
    <cellStyle name="40% - Accent3 2 23 2" xfId="21356"/>
    <cellStyle name="40% - Accent3 2 24" xfId="10286"/>
    <cellStyle name="40% - Accent3 2 24 2" xfId="21382"/>
    <cellStyle name="40% - Accent3 2 25" xfId="10338"/>
    <cellStyle name="40% - Accent3 2 25 2" xfId="21434"/>
    <cellStyle name="40% - Accent3 2 26" xfId="10364"/>
    <cellStyle name="40% - Accent3 2 26 2" xfId="21460"/>
    <cellStyle name="40% - Accent3 2 27" xfId="10390"/>
    <cellStyle name="40% - Accent3 2 27 2" xfId="21486"/>
    <cellStyle name="40% - Accent3 2 28" xfId="10416"/>
    <cellStyle name="40% - Accent3 2 28 2" xfId="21512"/>
    <cellStyle name="40% - Accent3 2 29" xfId="10442"/>
    <cellStyle name="40% - Accent3 2 29 2" xfId="21538"/>
    <cellStyle name="40% - Accent3 2 3" xfId="143"/>
    <cellStyle name="40% - Accent3 2 3 2" xfId="8595"/>
    <cellStyle name="40% - Accent3 2 3 2 2" xfId="19692"/>
    <cellStyle name="40% - Accent3 2 3 3" xfId="4012"/>
    <cellStyle name="40% - Accent3 2 3 3 2" xfId="15109"/>
    <cellStyle name="40% - Accent3 2 3 4" xfId="11265"/>
    <cellStyle name="40% - Accent3 2 30" xfId="10468"/>
    <cellStyle name="40% - Accent3 2 30 2" xfId="21564"/>
    <cellStyle name="40% - Accent3 2 31" xfId="10494"/>
    <cellStyle name="40% - Accent3 2 31 2" xfId="21590"/>
    <cellStyle name="40% - Accent3 2 32" xfId="10520"/>
    <cellStyle name="40% - Accent3 2 32 2" xfId="21616"/>
    <cellStyle name="40% - Accent3 2 33" xfId="10598"/>
    <cellStyle name="40% - Accent3 2 33 2" xfId="21694"/>
    <cellStyle name="40% - Accent3 2 34" xfId="10780"/>
    <cellStyle name="40% - Accent3 2 34 2" xfId="21876"/>
    <cellStyle name="40% - Accent3 2 35" xfId="11195"/>
    <cellStyle name="40% - Accent3 2 4" xfId="170"/>
    <cellStyle name="40% - Accent3 2 4 2" xfId="6786"/>
    <cellStyle name="40% - Accent3 2 4 2 2" xfId="17883"/>
    <cellStyle name="40% - Accent3 2 4 3" xfId="2203"/>
    <cellStyle name="40% - Accent3 2 4 3 2" xfId="13300"/>
    <cellStyle name="40% - Accent3 2 4 4" xfId="11291"/>
    <cellStyle name="40% - Accent3 2 5" xfId="274"/>
    <cellStyle name="40% - Accent3 2 5 2" xfId="9479"/>
    <cellStyle name="40% - Accent3 2 5 2 2" xfId="20576"/>
    <cellStyle name="40% - Accent3 2 5 3" xfId="4896"/>
    <cellStyle name="40% - Accent3 2 5 3 2" xfId="15993"/>
    <cellStyle name="40% - Accent3 2 5 4" xfId="11395"/>
    <cellStyle name="40% - Accent3 2 6" xfId="313"/>
    <cellStyle name="40% - Accent3 2 6 2" xfId="4937"/>
    <cellStyle name="40% - Accent3 2 6 2 2" xfId="16034"/>
    <cellStyle name="40% - Accent3 2 6 3" xfId="11434"/>
    <cellStyle name="40% - Accent3 2 7" xfId="342"/>
    <cellStyle name="40% - Accent3 2 7 2" xfId="11462"/>
    <cellStyle name="40% - Accent3 2 8" xfId="9545"/>
    <cellStyle name="40% - Accent3 2 8 2" xfId="20641"/>
    <cellStyle name="40% - Accent3 2 9" xfId="9571"/>
    <cellStyle name="40% - Accent3 2 9 2" xfId="20667"/>
    <cellStyle name="40% - Accent3 20" xfId="568"/>
    <cellStyle name="40% - Accent3 20 2" xfId="1505"/>
    <cellStyle name="40% - Accent3 20 2 2" xfId="3322"/>
    <cellStyle name="40% - Accent3 20 2 2 2" xfId="7905"/>
    <cellStyle name="40% - Accent3 20 2 2 2 2" xfId="19002"/>
    <cellStyle name="40% - Accent3 20 2 2 3" xfId="14419"/>
    <cellStyle name="40% - Accent3 20 2 3" xfId="6096"/>
    <cellStyle name="40% - Accent3 20 2 3 2" xfId="17193"/>
    <cellStyle name="40% - Accent3 20 2 4" xfId="12609"/>
    <cellStyle name="40% - Accent3 20 3" xfId="4246"/>
    <cellStyle name="40% - Accent3 20 3 2" xfId="8829"/>
    <cellStyle name="40% - Accent3 20 3 2 2" xfId="19926"/>
    <cellStyle name="40% - Accent3 20 3 3" xfId="15343"/>
    <cellStyle name="40% - Accent3 20 4" xfId="2437"/>
    <cellStyle name="40% - Accent3 20 4 2" xfId="7020"/>
    <cellStyle name="40% - Accent3 20 4 2 2" xfId="18117"/>
    <cellStyle name="40% - Accent3 20 4 3" xfId="13534"/>
    <cellStyle name="40% - Accent3 20 5" xfId="5171"/>
    <cellStyle name="40% - Accent3 20 5 2" xfId="16268"/>
    <cellStyle name="40% - Accent3 20 6" xfId="11683"/>
    <cellStyle name="40% - Accent3 200" xfId="22176"/>
    <cellStyle name="40% - Accent3 201" xfId="22189"/>
    <cellStyle name="40% - Accent3 202" xfId="22202"/>
    <cellStyle name="40% - Accent3 203" xfId="22215"/>
    <cellStyle name="40% - Accent3 204" xfId="22228"/>
    <cellStyle name="40% - Accent3 205" xfId="22241"/>
    <cellStyle name="40% - Accent3 206" xfId="22254"/>
    <cellStyle name="40% - Accent3 207" xfId="22267"/>
    <cellStyle name="40% - Accent3 208" xfId="22280"/>
    <cellStyle name="40% - Accent3 209" xfId="22293"/>
    <cellStyle name="40% - Accent3 21" xfId="581"/>
    <cellStyle name="40% - Accent3 21 2" xfId="1518"/>
    <cellStyle name="40% - Accent3 21 2 2" xfId="3335"/>
    <cellStyle name="40% - Accent3 21 2 2 2" xfId="7918"/>
    <cellStyle name="40% - Accent3 21 2 2 2 2" xfId="19015"/>
    <cellStyle name="40% - Accent3 21 2 2 3" xfId="14432"/>
    <cellStyle name="40% - Accent3 21 2 3" xfId="6109"/>
    <cellStyle name="40% - Accent3 21 2 3 2" xfId="17206"/>
    <cellStyle name="40% - Accent3 21 2 4" xfId="12622"/>
    <cellStyle name="40% - Accent3 21 3" xfId="4259"/>
    <cellStyle name="40% - Accent3 21 3 2" xfId="8842"/>
    <cellStyle name="40% - Accent3 21 3 2 2" xfId="19939"/>
    <cellStyle name="40% - Accent3 21 3 3" xfId="15356"/>
    <cellStyle name="40% - Accent3 21 4" xfId="2450"/>
    <cellStyle name="40% - Accent3 21 4 2" xfId="7033"/>
    <cellStyle name="40% - Accent3 21 4 2 2" xfId="18130"/>
    <cellStyle name="40% - Accent3 21 4 3" xfId="13547"/>
    <cellStyle name="40% - Accent3 21 5" xfId="5184"/>
    <cellStyle name="40% - Accent3 21 5 2" xfId="16281"/>
    <cellStyle name="40% - Accent3 21 6" xfId="11696"/>
    <cellStyle name="40% - Accent3 210" xfId="22306"/>
    <cellStyle name="40% - Accent3 211" xfId="22319"/>
    <cellStyle name="40% - Accent3 212" xfId="22332"/>
    <cellStyle name="40% - Accent3 213" xfId="22345"/>
    <cellStyle name="40% - Accent3 22" xfId="594"/>
    <cellStyle name="40% - Accent3 22 2" xfId="1531"/>
    <cellStyle name="40% - Accent3 22 2 2" xfId="3348"/>
    <cellStyle name="40% - Accent3 22 2 2 2" xfId="7931"/>
    <cellStyle name="40% - Accent3 22 2 2 2 2" xfId="19028"/>
    <cellStyle name="40% - Accent3 22 2 2 3" xfId="14445"/>
    <cellStyle name="40% - Accent3 22 2 3" xfId="6122"/>
    <cellStyle name="40% - Accent3 22 2 3 2" xfId="17219"/>
    <cellStyle name="40% - Accent3 22 2 4" xfId="12635"/>
    <cellStyle name="40% - Accent3 22 3" xfId="4272"/>
    <cellStyle name="40% - Accent3 22 3 2" xfId="8855"/>
    <cellStyle name="40% - Accent3 22 3 2 2" xfId="19952"/>
    <cellStyle name="40% - Accent3 22 3 3" xfId="15369"/>
    <cellStyle name="40% - Accent3 22 4" xfId="2463"/>
    <cellStyle name="40% - Accent3 22 4 2" xfId="7046"/>
    <cellStyle name="40% - Accent3 22 4 2 2" xfId="18143"/>
    <cellStyle name="40% - Accent3 22 4 3" xfId="13560"/>
    <cellStyle name="40% - Accent3 22 5" xfId="5197"/>
    <cellStyle name="40% - Accent3 22 5 2" xfId="16294"/>
    <cellStyle name="40% - Accent3 22 6" xfId="11709"/>
    <cellStyle name="40% - Accent3 23" xfId="607"/>
    <cellStyle name="40% - Accent3 23 2" xfId="1544"/>
    <cellStyle name="40% - Accent3 23 2 2" xfId="3361"/>
    <cellStyle name="40% - Accent3 23 2 2 2" xfId="7944"/>
    <cellStyle name="40% - Accent3 23 2 2 2 2" xfId="19041"/>
    <cellStyle name="40% - Accent3 23 2 2 3" xfId="14458"/>
    <cellStyle name="40% - Accent3 23 2 3" xfId="6135"/>
    <cellStyle name="40% - Accent3 23 2 3 2" xfId="17232"/>
    <cellStyle name="40% - Accent3 23 2 4" xfId="12648"/>
    <cellStyle name="40% - Accent3 23 3" xfId="4285"/>
    <cellStyle name="40% - Accent3 23 3 2" xfId="8868"/>
    <cellStyle name="40% - Accent3 23 3 2 2" xfId="19965"/>
    <cellStyle name="40% - Accent3 23 3 3" xfId="15382"/>
    <cellStyle name="40% - Accent3 23 4" xfId="2476"/>
    <cellStyle name="40% - Accent3 23 4 2" xfId="7059"/>
    <cellStyle name="40% - Accent3 23 4 2 2" xfId="18156"/>
    <cellStyle name="40% - Accent3 23 4 3" xfId="13573"/>
    <cellStyle name="40% - Accent3 23 5" xfId="5210"/>
    <cellStyle name="40% - Accent3 23 5 2" xfId="16307"/>
    <cellStyle name="40% - Accent3 23 6" xfId="11722"/>
    <cellStyle name="40% - Accent3 24" xfId="620"/>
    <cellStyle name="40% - Accent3 24 2" xfId="1557"/>
    <cellStyle name="40% - Accent3 24 2 2" xfId="3374"/>
    <cellStyle name="40% - Accent3 24 2 2 2" xfId="7957"/>
    <cellStyle name="40% - Accent3 24 2 2 2 2" xfId="19054"/>
    <cellStyle name="40% - Accent3 24 2 2 3" xfId="14471"/>
    <cellStyle name="40% - Accent3 24 2 3" xfId="6148"/>
    <cellStyle name="40% - Accent3 24 2 3 2" xfId="17245"/>
    <cellStyle name="40% - Accent3 24 2 4" xfId="12661"/>
    <cellStyle name="40% - Accent3 24 3" xfId="4298"/>
    <cellStyle name="40% - Accent3 24 3 2" xfId="8881"/>
    <cellStyle name="40% - Accent3 24 3 2 2" xfId="19978"/>
    <cellStyle name="40% - Accent3 24 3 3" xfId="15395"/>
    <cellStyle name="40% - Accent3 24 4" xfId="2489"/>
    <cellStyle name="40% - Accent3 24 4 2" xfId="7072"/>
    <cellStyle name="40% - Accent3 24 4 2 2" xfId="18169"/>
    <cellStyle name="40% - Accent3 24 4 3" xfId="13586"/>
    <cellStyle name="40% - Accent3 24 5" xfId="5223"/>
    <cellStyle name="40% - Accent3 24 5 2" xfId="16320"/>
    <cellStyle name="40% - Accent3 24 6" xfId="11735"/>
    <cellStyle name="40% - Accent3 25" xfId="634"/>
    <cellStyle name="40% - Accent3 25 2" xfId="1571"/>
    <cellStyle name="40% - Accent3 25 2 2" xfId="3387"/>
    <cellStyle name="40% - Accent3 25 2 2 2" xfId="7970"/>
    <cellStyle name="40% - Accent3 25 2 2 2 2" xfId="19067"/>
    <cellStyle name="40% - Accent3 25 2 2 3" xfId="14484"/>
    <cellStyle name="40% - Accent3 25 2 3" xfId="6161"/>
    <cellStyle name="40% - Accent3 25 2 3 2" xfId="17258"/>
    <cellStyle name="40% - Accent3 25 2 4" xfId="12674"/>
    <cellStyle name="40% - Accent3 25 3" xfId="4311"/>
    <cellStyle name="40% - Accent3 25 3 2" xfId="8894"/>
    <cellStyle name="40% - Accent3 25 3 2 2" xfId="19991"/>
    <cellStyle name="40% - Accent3 25 3 3" xfId="15408"/>
    <cellStyle name="40% - Accent3 25 4" xfId="2502"/>
    <cellStyle name="40% - Accent3 25 4 2" xfId="7085"/>
    <cellStyle name="40% - Accent3 25 4 2 2" xfId="18182"/>
    <cellStyle name="40% - Accent3 25 4 3" xfId="13599"/>
    <cellStyle name="40% - Accent3 25 5" xfId="5236"/>
    <cellStyle name="40% - Accent3 25 5 2" xfId="16333"/>
    <cellStyle name="40% - Accent3 25 6" xfId="11748"/>
    <cellStyle name="40% - Accent3 26" xfId="647"/>
    <cellStyle name="40% - Accent3 26 2" xfId="1584"/>
    <cellStyle name="40% - Accent3 26 2 2" xfId="3400"/>
    <cellStyle name="40% - Accent3 26 2 2 2" xfId="7983"/>
    <cellStyle name="40% - Accent3 26 2 2 2 2" xfId="19080"/>
    <cellStyle name="40% - Accent3 26 2 2 3" xfId="14497"/>
    <cellStyle name="40% - Accent3 26 2 3" xfId="6174"/>
    <cellStyle name="40% - Accent3 26 2 3 2" xfId="17271"/>
    <cellStyle name="40% - Accent3 26 2 4" xfId="12687"/>
    <cellStyle name="40% - Accent3 26 3" xfId="4324"/>
    <cellStyle name="40% - Accent3 26 3 2" xfId="8907"/>
    <cellStyle name="40% - Accent3 26 3 2 2" xfId="20004"/>
    <cellStyle name="40% - Accent3 26 3 3" xfId="15421"/>
    <cellStyle name="40% - Accent3 26 4" xfId="2515"/>
    <cellStyle name="40% - Accent3 26 4 2" xfId="7098"/>
    <cellStyle name="40% - Accent3 26 4 2 2" xfId="18195"/>
    <cellStyle name="40% - Accent3 26 4 3" xfId="13612"/>
    <cellStyle name="40% - Accent3 26 5" xfId="5249"/>
    <cellStyle name="40% - Accent3 26 5 2" xfId="16346"/>
    <cellStyle name="40% - Accent3 26 6" xfId="11761"/>
    <cellStyle name="40% - Accent3 27" xfId="660"/>
    <cellStyle name="40% - Accent3 27 2" xfId="1597"/>
    <cellStyle name="40% - Accent3 27 2 2" xfId="3413"/>
    <cellStyle name="40% - Accent3 27 2 2 2" xfId="7996"/>
    <cellStyle name="40% - Accent3 27 2 2 2 2" xfId="19093"/>
    <cellStyle name="40% - Accent3 27 2 2 3" xfId="14510"/>
    <cellStyle name="40% - Accent3 27 2 3" xfId="6187"/>
    <cellStyle name="40% - Accent3 27 2 3 2" xfId="17284"/>
    <cellStyle name="40% - Accent3 27 2 4" xfId="12700"/>
    <cellStyle name="40% - Accent3 27 3" xfId="4337"/>
    <cellStyle name="40% - Accent3 27 3 2" xfId="8920"/>
    <cellStyle name="40% - Accent3 27 3 2 2" xfId="20017"/>
    <cellStyle name="40% - Accent3 27 3 3" xfId="15434"/>
    <cellStyle name="40% - Accent3 27 4" xfId="2528"/>
    <cellStyle name="40% - Accent3 27 4 2" xfId="7111"/>
    <cellStyle name="40% - Accent3 27 4 2 2" xfId="18208"/>
    <cellStyle name="40% - Accent3 27 4 3" xfId="13625"/>
    <cellStyle name="40% - Accent3 27 5" xfId="5262"/>
    <cellStyle name="40% - Accent3 27 5 2" xfId="16359"/>
    <cellStyle name="40% - Accent3 27 6" xfId="11774"/>
    <cellStyle name="40% - Accent3 28" xfId="673"/>
    <cellStyle name="40% - Accent3 28 2" xfId="1610"/>
    <cellStyle name="40% - Accent3 28 2 2" xfId="3426"/>
    <cellStyle name="40% - Accent3 28 2 2 2" xfId="8009"/>
    <cellStyle name="40% - Accent3 28 2 2 2 2" xfId="19106"/>
    <cellStyle name="40% - Accent3 28 2 2 3" xfId="14523"/>
    <cellStyle name="40% - Accent3 28 2 3" xfId="6200"/>
    <cellStyle name="40% - Accent3 28 2 3 2" xfId="17297"/>
    <cellStyle name="40% - Accent3 28 2 4" xfId="12713"/>
    <cellStyle name="40% - Accent3 28 3" xfId="4350"/>
    <cellStyle name="40% - Accent3 28 3 2" xfId="8933"/>
    <cellStyle name="40% - Accent3 28 3 2 2" xfId="20030"/>
    <cellStyle name="40% - Accent3 28 3 3" xfId="15447"/>
    <cellStyle name="40% - Accent3 28 4" xfId="2541"/>
    <cellStyle name="40% - Accent3 28 4 2" xfId="7124"/>
    <cellStyle name="40% - Accent3 28 4 2 2" xfId="18221"/>
    <cellStyle name="40% - Accent3 28 4 3" xfId="13638"/>
    <cellStyle name="40% - Accent3 28 5" xfId="5275"/>
    <cellStyle name="40% - Accent3 28 5 2" xfId="16372"/>
    <cellStyle name="40% - Accent3 28 6" xfId="11787"/>
    <cellStyle name="40% - Accent3 29" xfId="686"/>
    <cellStyle name="40% - Accent3 29 2" xfId="1623"/>
    <cellStyle name="40% - Accent3 29 2 2" xfId="3439"/>
    <cellStyle name="40% - Accent3 29 2 2 2" xfId="8022"/>
    <cellStyle name="40% - Accent3 29 2 2 2 2" xfId="19119"/>
    <cellStyle name="40% - Accent3 29 2 2 3" xfId="14536"/>
    <cellStyle name="40% - Accent3 29 2 3" xfId="6213"/>
    <cellStyle name="40% - Accent3 29 2 3 2" xfId="17310"/>
    <cellStyle name="40% - Accent3 29 2 4" xfId="12726"/>
    <cellStyle name="40% - Accent3 29 3" xfId="4363"/>
    <cellStyle name="40% - Accent3 29 3 2" xfId="8946"/>
    <cellStyle name="40% - Accent3 29 3 2 2" xfId="20043"/>
    <cellStyle name="40% - Accent3 29 3 3" xfId="15460"/>
    <cellStyle name="40% - Accent3 29 4" xfId="2554"/>
    <cellStyle name="40% - Accent3 29 4 2" xfId="7137"/>
    <cellStyle name="40% - Accent3 29 4 2 2" xfId="18234"/>
    <cellStyle name="40% - Accent3 29 4 3" xfId="13651"/>
    <cellStyle name="40% - Accent3 29 5" xfId="5288"/>
    <cellStyle name="40% - Accent3 29 5 2" xfId="16385"/>
    <cellStyle name="40% - Accent3 29 6" xfId="11800"/>
    <cellStyle name="40% - Accent3 3" xfId="18"/>
    <cellStyle name="40% - Accent3 3 2" xfId="287"/>
    <cellStyle name="40% - Accent3 3 2 2" xfId="3101"/>
    <cellStyle name="40% - Accent3 3 2 2 2" xfId="7684"/>
    <cellStyle name="40% - Accent3 3 2 2 2 2" xfId="18781"/>
    <cellStyle name="40% - Accent3 3 2 2 3" xfId="14198"/>
    <cellStyle name="40% - Accent3 3 2 3" xfId="5875"/>
    <cellStyle name="40% - Accent3 3 2 3 2" xfId="16972"/>
    <cellStyle name="40% - Accent3 3 2 4" xfId="1281"/>
    <cellStyle name="40% - Accent3 3 2 4 2" xfId="12388"/>
    <cellStyle name="40% - Accent3 3 2 5" xfId="11408"/>
    <cellStyle name="40% - Accent3 3 3" xfId="4025"/>
    <cellStyle name="40% - Accent3 3 3 2" xfId="8608"/>
    <cellStyle name="40% - Accent3 3 3 2 2" xfId="19705"/>
    <cellStyle name="40% - Accent3 3 3 3" xfId="15122"/>
    <cellStyle name="40% - Accent3 3 4" xfId="2216"/>
    <cellStyle name="40% - Accent3 3 4 2" xfId="6799"/>
    <cellStyle name="40% - Accent3 3 4 2 2" xfId="17896"/>
    <cellStyle name="40% - Accent3 3 4 3" xfId="13313"/>
    <cellStyle name="40% - Accent3 3 5" xfId="4950"/>
    <cellStyle name="40% - Accent3 3 5 2" xfId="16047"/>
    <cellStyle name="40% - Accent3 3 6" xfId="357"/>
    <cellStyle name="40% - Accent3 3 6 2" xfId="11475"/>
    <cellStyle name="40% - Accent3 3 7" xfId="11196"/>
    <cellStyle name="40% - Accent3 30" xfId="699"/>
    <cellStyle name="40% - Accent3 30 2" xfId="1636"/>
    <cellStyle name="40% - Accent3 30 2 2" xfId="3452"/>
    <cellStyle name="40% - Accent3 30 2 2 2" xfId="8035"/>
    <cellStyle name="40% - Accent3 30 2 2 2 2" xfId="19132"/>
    <cellStyle name="40% - Accent3 30 2 2 3" xfId="14549"/>
    <cellStyle name="40% - Accent3 30 2 3" xfId="6226"/>
    <cellStyle name="40% - Accent3 30 2 3 2" xfId="17323"/>
    <cellStyle name="40% - Accent3 30 2 4" xfId="12739"/>
    <cellStyle name="40% - Accent3 30 3" xfId="4376"/>
    <cellStyle name="40% - Accent3 30 3 2" xfId="8959"/>
    <cellStyle name="40% - Accent3 30 3 2 2" xfId="20056"/>
    <cellStyle name="40% - Accent3 30 3 3" xfId="15473"/>
    <cellStyle name="40% - Accent3 30 4" xfId="2567"/>
    <cellStyle name="40% - Accent3 30 4 2" xfId="7150"/>
    <cellStyle name="40% - Accent3 30 4 2 2" xfId="18247"/>
    <cellStyle name="40% - Accent3 30 4 3" xfId="13664"/>
    <cellStyle name="40% - Accent3 30 5" xfId="5301"/>
    <cellStyle name="40% - Accent3 30 5 2" xfId="16398"/>
    <cellStyle name="40% - Accent3 30 6" xfId="11813"/>
    <cellStyle name="40% - Accent3 31" xfId="712"/>
    <cellStyle name="40% - Accent3 31 2" xfId="1649"/>
    <cellStyle name="40% - Accent3 31 2 2" xfId="3465"/>
    <cellStyle name="40% - Accent3 31 2 2 2" xfId="8048"/>
    <cellStyle name="40% - Accent3 31 2 2 2 2" xfId="19145"/>
    <cellStyle name="40% - Accent3 31 2 2 3" xfId="14562"/>
    <cellStyle name="40% - Accent3 31 2 3" xfId="6239"/>
    <cellStyle name="40% - Accent3 31 2 3 2" xfId="17336"/>
    <cellStyle name="40% - Accent3 31 2 4" xfId="12752"/>
    <cellStyle name="40% - Accent3 31 3" xfId="4389"/>
    <cellStyle name="40% - Accent3 31 3 2" xfId="8972"/>
    <cellStyle name="40% - Accent3 31 3 2 2" xfId="20069"/>
    <cellStyle name="40% - Accent3 31 3 3" xfId="15486"/>
    <cellStyle name="40% - Accent3 31 4" xfId="2580"/>
    <cellStyle name="40% - Accent3 31 4 2" xfId="7163"/>
    <cellStyle name="40% - Accent3 31 4 2 2" xfId="18260"/>
    <cellStyle name="40% - Accent3 31 4 3" xfId="13677"/>
    <cellStyle name="40% - Accent3 31 5" xfId="5314"/>
    <cellStyle name="40% - Accent3 31 5 2" xfId="16411"/>
    <cellStyle name="40% - Accent3 31 6" xfId="11826"/>
    <cellStyle name="40% - Accent3 32" xfId="725"/>
    <cellStyle name="40% - Accent3 32 2" xfId="1662"/>
    <cellStyle name="40% - Accent3 32 2 2" xfId="3478"/>
    <cellStyle name="40% - Accent3 32 2 2 2" xfId="8061"/>
    <cellStyle name="40% - Accent3 32 2 2 2 2" xfId="19158"/>
    <cellStyle name="40% - Accent3 32 2 2 3" xfId="14575"/>
    <cellStyle name="40% - Accent3 32 2 3" xfId="6252"/>
    <cellStyle name="40% - Accent3 32 2 3 2" xfId="17349"/>
    <cellStyle name="40% - Accent3 32 2 4" xfId="12765"/>
    <cellStyle name="40% - Accent3 32 3" xfId="4402"/>
    <cellStyle name="40% - Accent3 32 3 2" xfId="8985"/>
    <cellStyle name="40% - Accent3 32 3 2 2" xfId="20082"/>
    <cellStyle name="40% - Accent3 32 3 3" xfId="15499"/>
    <cellStyle name="40% - Accent3 32 4" xfId="2593"/>
    <cellStyle name="40% - Accent3 32 4 2" xfId="7176"/>
    <cellStyle name="40% - Accent3 32 4 2 2" xfId="18273"/>
    <cellStyle name="40% - Accent3 32 4 3" xfId="13690"/>
    <cellStyle name="40% - Accent3 32 5" xfId="5327"/>
    <cellStyle name="40% - Accent3 32 5 2" xfId="16424"/>
    <cellStyle name="40% - Accent3 32 6" xfId="11839"/>
    <cellStyle name="40% - Accent3 33" xfId="739"/>
    <cellStyle name="40% - Accent3 33 2" xfId="1676"/>
    <cellStyle name="40% - Accent3 33 2 2" xfId="3491"/>
    <cellStyle name="40% - Accent3 33 2 2 2" xfId="8074"/>
    <cellStyle name="40% - Accent3 33 2 2 2 2" xfId="19171"/>
    <cellStyle name="40% - Accent3 33 2 2 3" xfId="14588"/>
    <cellStyle name="40% - Accent3 33 2 3" xfId="6265"/>
    <cellStyle name="40% - Accent3 33 2 3 2" xfId="17362"/>
    <cellStyle name="40% - Accent3 33 2 4" xfId="12778"/>
    <cellStyle name="40% - Accent3 33 3" xfId="4415"/>
    <cellStyle name="40% - Accent3 33 3 2" xfId="8998"/>
    <cellStyle name="40% - Accent3 33 3 2 2" xfId="20095"/>
    <cellStyle name="40% - Accent3 33 3 3" xfId="15512"/>
    <cellStyle name="40% - Accent3 33 4" xfId="2606"/>
    <cellStyle name="40% - Accent3 33 4 2" xfId="7189"/>
    <cellStyle name="40% - Accent3 33 4 2 2" xfId="18286"/>
    <cellStyle name="40% - Accent3 33 4 3" xfId="13703"/>
    <cellStyle name="40% - Accent3 33 5" xfId="5340"/>
    <cellStyle name="40% - Accent3 33 5 2" xfId="16437"/>
    <cellStyle name="40% - Accent3 33 6" xfId="11852"/>
    <cellStyle name="40% - Accent3 34" xfId="752"/>
    <cellStyle name="40% - Accent3 34 2" xfId="1689"/>
    <cellStyle name="40% - Accent3 34 2 2" xfId="3504"/>
    <cellStyle name="40% - Accent3 34 2 2 2" xfId="8087"/>
    <cellStyle name="40% - Accent3 34 2 2 2 2" xfId="19184"/>
    <cellStyle name="40% - Accent3 34 2 2 3" xfId="14601"/>
    <cellStyle name="40% - Accent3 34 2 3" xfId="6278"/>
    <cellStyle name="40% - Accent3 34 2 3 2" xfId="17375"/>
    <cellStyle name="40% - Accent3 34 2 4" xfId="12791"/>
    <cellStyle name="40% - Accent3 34 3" xfId="4428"/>
    <cellStyle name="40% - Accent3 34 3 2" xfId="9011"/>
    <cellStyle name="40% - Accent3 34 3 2 2" xfId="20108"/>
    <cellStyle name="40% - Accent3 34 3 3" xfId="15525"/>
    <cellStyle name="40% - Accent3 34 4" xfId="2619"/>
    <cellStyle name="40% - Accent3 34 4 2" xfId="7202"/>
    <cellStyle name="40% - Accent3 34 4 2 2" xfId="18299"/>
    <cellStyle name="40% - Accent3 34 4 3" xfId="13716"/>
    <cellStyle name="40% - Accent3 34 5" xfId="5353"/>
    <cellStyle name="40% - Accent3 34 5 2" xfId="16450"/>
    <cellStyle name="40% - Accent3 34 6" xfId="11865"/>
    <cellStyle name="40% - Accent3 35" xfId="765"/>
    <cellStyle name="40% - Accent3 35 2" xfId="1702"/>
    <cellStyle name="40% - Accent3 35 2 2" xfId="3517"/>
    <cellStyle name="40% - Accent3 35 2 2 2" xfId="8100"/>
    <cellStyle name="40% - Accent3 35 2 2 2 2" xfId="19197"/>
    <cellStyle name="40% - Accent3 35 2 2 3" xfId="14614"/>
    <cellStyle name="40% - Accent3 35 2 3" xfId="6291"/>
    <cellStyle name="40% - Accent3 35 2 3 2" xfId="17388"/>
    <cellStyle name="40% - Accent3 35 2 4" xfId="12804"/>
    <cellStyle name="40% - Accent3 35 3" xfId="4441"/>
    <cellStyle name="40% - Accent3 35 3 2" xfId="9024"/>
    <cellStyle name="40% - Accent3 35 3 2 2" xfId="20121"/>
    <cellStyle name="40% - Accent3 35 3 3" xfId="15538"/>
    <cellStyle name="40% - Accent3 35 4" xfId="2632"/>
    <cellStyle name="40% - Accent3 35 4 2" xfId="7215"/>
    <cellStyle name="40% - Accent3 35 4 2 2" xfId="18312"/>
    <cellStyle name="40% - Accent3 35 4 3" xfId="13729"/>
    <cellStyle name="40% - Accent3 35 5" xfId="5366"/>
    <cellStyle name="40% - Accent3 35 5 2" xfId="16463"/>
    <cellStyle name="40% - Accent3 35 6" xfId="11878"/>
    <cellStyle name="40% - Accent3 36" xfId="778"/>
    <cellStyle name="40% - Accent3 36 2" xfId="1715"/>
    <cellStyle name="40% - Accent3 36 2 2" xfId="3530"/>
    <cellStyle name="40% - Accent3 36 2 2 2" xfId="8113"/>
    <cellStyle name="40% - Accent3 36 2 2 2 2" xfId="19210"/>
    <cellStyle name="40% - Accent3 36 2 2 3" xfId="14627"/>
    <cellStyle name="40% - Accent3 36 2 3" xfId="6304"/>
    <cellStyle name="40% - Accent3 36 2 3 2" xfId="17401"/>
    <cellStyle name="40% - Accent3 36 2 4" xfId="12817"/>
    <cellStyle name="40% - Accent3 36 3" xfId="4454"/>
    <cellStyle name="40% - Accent3 36 3 2" xfId="9037"/>
    <cellStyle name="40% - Accent3 36 3 2 2" xfId="20134"/>
    <cellStyle name="40% - Accent3 36 3 3" xfId="15551"/>
    <cellStyle name="40% - Accent3 36 4" xfId="2645"/>
    <cellStyle name="40% - Accent3 36 4 2" xfId="7228"/>
    <cellStyle name="40% - Accent3 36 4 2 2" xfId="18325"/>
    <cellStyle name="40% - Accent3 36 4 3" xfId="13742"/>
    <cellStyle name="40% - Accent3 36 5" xfId="5379"/>
    <cellStyle name="40% - Accent3 36 5 2" xfId="16476"/>
    <cellStyle name="40% - Accent3 36 6" xfId="11891"/>
    <cellStyle name="40% - Accent3 37" xfId="791"/>
    <cellStyle name="40% - Accent3 37 2" xfId="1728"/>
    <cellStyle name="40% - Accent3 37 2 2" xfId="3543"/>
    <cellStyle name="40% - Accent3 37 2 2 2" xfId="8126"/>
    <cellStyle name="40% - Accent3 37 2 2 2 2" xfId="19223"/>
    <cellStyle name="40% - Accent3 37 2 2 3" xfId="14640"/>
    <cellStyle name="40% - Accent3 37 2 3" xfId="6317"/>
    <cellStyle name="40% - Accent3 37 2 3 2" xfId="17414"/>
    <cellStyle name="40% - Accent3 37 2 4" xfId="12830"/>
    <cellStyle name="40% - Accent3 37 3" xfId="4467"/>
    <cellStyle name="40% - Accent3 37 3 2" xfId="9050"/>
    <cellStyle name="40% - Accent3 37 3 2 2" xfId="20147"/>
    <cellStyle name="40% - Accent3 37 3 3" xfId="15564"/>
    <cellStyle name="40% - Accent3 37 4" xfId="2658"/>
    <cellStyle name="40% - Accent3 37 4 2" xfId="7241"/>
    <cellStyle name="40% - Accent3 37 4 2 2" xfId="18338"/>
    <cellStyle name="40% - Accent3 37 4 3" xfId="13755"/>
    <cellStyle name="40% - Accent3 37 5" xfId="5392"/>
    <cellStyle name="40% - Accent3 37 5 2" xfId="16489"/>
    <cellStyle name="40% - Accent3 37 6" xfId="11904"/>
    <cellStyle name="40% - Accent3 38" xfId="805"/>
    <cellStyle name="40% - Accent3 38 2" xfId="1742"/>
    <cellStyle name="40% - Accent3 38 2 2" xfId="3556"/>
    <cellStyle name="40% - Accent3 38 2 2 2" xfId="8139"/>
    <cellStyle name="40% - Accent3 38 2 2 2 2" xfId="19236"/>
    <cellStyle name="40% - Accent3 38 2 2 3" xfId="14653"/>
    <cellStyle name="40% - Accent3 38 2 3" xfId="6330"/>
    <cellStyle name="40% - Accent3 38 2 3 2" xfId="17427"/>
    <cellStyle name="40% - Accent3 38 2 4" xfId="12843"/>
    <cellStyle name="40% - Accent3 38 3" xfId="4480"/>
    <cellStyle name="40% - Accent3 38 3 2" xfId="9063"/>
    <cellStyle name="40% - Accent3 38 3 2 2" xfId="20160"/>
    <cellStyle name="40% - Accent3 38 3 3" xfId="15577"/>
    <cellStyle name="40% - Accent3 38 4" xfId="2671"/>
    <cellStyle name="40% - Accent3 38 4 2" xfId="7254"/>
    <cellStyle name="40% - Accent3 38 4 2 2" xfId="18351"/>
    <cellStyle name="40% - Accent3 38 4 3" xfId="13768"/>
    <cellStyle name="40% - Accent3 38 5" xfId="5405"/>
    <cellStyle name="40% - Accent3 38 5 2" xfId="16502"/>
    <cellStyle name="40% - Accent3 38 6" xfId="11917"/>
    <cellStyle name="40% - Accent3 39" xfId="818"/>
    <cellStyle name="40% - Accent3 39 2" xfId="1755"/>
    <cellStyle name="40% - Accent3 39 2 2" xfId="3569"/>
    <cellStyle name="40% - Accent3 39 2 2 2" xfId="8152"/>
    <cellStyle name="40% - Accent3 39 2 2 2 2" xfId="19249"/>
    <cellStyle name="40% - Accent3 39 2 2 3" xfId="14666"/>
    <cellStyle name="40% - Accent3 39 2 3" xfId="6343"/>
    <cellStyle name="40% - Accent3 39 2 3 2" xfId="17440"/>
    <cellStyle name="40% - Accent3 39 2 4" xfId="12856"/>
    <cellStyle name="40% - Accent3 39 3" xfId="4493"/>
    <cellStyle name="40% - Accent3 39 3 2" xfId="9076"/>
    <cellStyle name="40% - Accent3 39 3 2 2" xfId="20173"/>
    <cellStyle name="40% - Accent3 39 3 3" xfId="15590"/>
    <cellStyle name="40% - Accent3 39 4" xfId="2684"/>
    <cellStyle name="40% - Accent3 39 4 2" xfId="7267"/>
    <cellStyle name="40% - Accent3 39 4 2 2" xfId="18364"/>
    <cellStyle name="40% - Accent3 39 4 3" xfId="13781"/>
    <cellStyle name="40% - Accent3 39 5" xfId="5418"/>
    <cellStyle name="40% - Accent3 39 5 2" xfId="16515"/>
    <cellStyle name="40% - Accent3 39 6" xfId="11930"/>
    <cellStyle name="40% - Accent3 4" xfId="117"/>
    <cellStyle name="40% - Accent3 4 2" xfId="1294"/>
    <cellStyle name="40% - Accent3 4 2 2" xfId="3114"/>
    <cellStyle name="40% - Accent3 4 2 2 2" xfId="7697"/>
    <cellStyle name="40% - Accent3 4 2 2 2 2" xfId="18794"/>
    <cellStyle name="40% - Accent3 4 2 2 3" xfId="14211"/>
    <cellStyle name="40% - Accent3 4 2 3" xfId="5888"/>
    <cellStyle name="40% - Accent3 4 2 3 2" xfId="16985"/>
    <cellStyle name="40% - Accent3 4 2 4" xfId="12401"/>
    <cellStyle name="40% - Accent3 4 3" xfId="4038"/>
    <cellStyle name="40% - Accent3 4 3 2" xfId="8621"/>
    <cellStyle name="40% - Accent3 4 3 2 2" xfId="19718"/>
    <cellStyle name="40% - Accent3 4 3 3" xfId="15135"/>
    <cellStyle name="40% - Accent3 4 4" xfId="2229"/>
    <cellStyle name="40% - Accent3 4 4 2" xfId="6812"/>
    <cellStyle name="40% - Accent3 4 4 2 2" xfId="17909"/>
    <cellStyle name="40% - Accent3 4 4 3" xfId="13326"/>
    <cellStyle name="40% - Accent3 4 5" xfId="4963"/>
    <cellStyle name="40% - Accent3 4 5 2" xfId="16060"/>
    <cellStyle name="40% - Accent3 4 6" xfId="370"/>
    <cellStyle name="40% - Accent3 4 6 2" xfId="11488"/>
    <cellStyle name="40% - Accent3 4 7" xfId="11239"/>
    <cellStyle name="40% - Accent3 40" xfId="831"/>
    <cellStyle name="40% - Accent3 40 2" xfId="1768"/>
    <cellStyle name="40% - Accent3 40 2 2" xfId="3582"/>
    <cellStyle name="40% - Accent3 40 2 2 2" xfId="8165"/>
    <cellStyle name="40% - Accent3 40 2 2 2 2" xfId="19262"/>
    <cellStyle name="40% - Accent3 40 2 2 3" xfId="14679"/>
    <cellStyle name="40% - Accent3 40 2 3" xfId="6356"/>
    <cellStyle name="40% - Accent3 40 2 3 2" xfId="17453"/>
    <cellStyle name="40% - Accent3 40 2 4" xfId="12869"/>
    <cellStyle name="40% - Accent3 40 3" xfId="4506"/>
    <cellStyle name="40% - Accent3 40 3 2" xfId="9089"/>
    <cellStyle name="40% - Accent3 40 3 2 2" xfId="20186"/>
    <cellStyle name="40% - Accent3 40 3 3" xfId="15603"/>
    <cellStyle name="40% - Accent3 40 4" xfId="2697"/>
    <cellStyle name="40% - Accent3 40 4 2" xfId="7280"/>
    <cellStyle name="40% - Accent3 40 4 2 2" xfId="18377"/>
    <cellStyle name="40% - Accent3 40 4 3" xfId="13794"/>
    <cellStyle name="40% - Accent3 40 5" xfId="5431"/>
    <cellStyle name="40% - Accent3 40 5 2" xfId="16528"/>
    <cellStyle name="40% - Accent3 40 6" xfId="11943"/>
    <cellStyle name="40% - Accent3 41" xfId="844"/>
    <cellStyle name="40% - Accent3 41 2" xfId="1781"/>
    <cellStyle name="40% - Accent3 41 2 2" xfId="3595"/>
    <cellStyle name="40% - Accent3 41 2 2 2" xfId="8178"/>
    <cellStyle name="40% - Accent3 41 2 2 2 2" xfId="19275"/>
    <cellStyle name="40% - Accent3 41 2 2 3" xfId="14692"/>
    <cellStyle name="40% - Accent3 41 2 3" xfId="6369"/>
    <cellStyle name="40% - Accent3 41 2 3 2" xfId="17466"/>
    <cellStyle name="40% - Accent3 41 2 4" xfId="12882"/>
    <cellStyle name="40% - Accent3 41 3" xfId="4519"/>
    <cellStyle name="40% - Accent3 41 3 2" xfId="9102"/>
    <cellStyle name="40% - Accent3 41 3 2 2" xfId="20199"/>
    <cellStyle name="40% - Accent3 41 3 3" xfId="15616"/>
    <cellStyle name="40% - Accent3 41 4" xfId="2710"/>
    <cellStyle name="40% - Accent3 41 4 2" xfId="7293"/>
    <cellStyle name="40% - Accent3 41 4 2 2" xfId="18390"/>
    <cellStyle name="40% - Accent3 41 4 3" xfId="13807"/>
    <cellStyle name="40% - Accent3 41 5" xfId="5444"/>
    <cellStyle name="40% - Accent3 41 5 2" xfId="16541"/>
    <cellStyle name="40% - Accent3 41 6" xfId="11956"/>
    <cellStyle name="40% - Accent3 42" xfId="858"/>
    <cellStyle name="40% - Accent3 42 2" xfId="1795"/>
    <cellStyle name="40% - Accent3 42 2 2" xfId="3608"/>
    <cellStyle name="40% - Accent3 42 2 2 2" xfId="8191"/>
    <cellStyle name="40% - Accent3 42 2 2 2 2" xfId="19288"/>
    <cellStyle name="40% - Accent3 42 2 2 3" xfId="14705"/>
    <cellStyle name="40% - Accent3 42 2 3" xfId="6382"/>
    <cellStyle name="40% - Accent3 42 2 3 2" xfId="17479"/>
    <cellStyle name="40% - Accent3 42 2 4" xfId="12895"/>
    <cellStyle name="40% - Accent3 42 3" xfId="4532"/>
    <cellStyle name="40% - Accent3 42 3 2" xfId="9115"/>
    <cellStyle name="40% - Accent3 42 3 2 2" xfId="20212"/>
    <cellStyle name="40% - Accent3 42 3 3" xfId="15629"/>
    <cellStyle name="40% - Accent3 42 4" xfId="2723"/>
    <cellStyle name="40% - Accent3 42 4 2" xfId="7306"/>
    <cellStyle name="40% - Accent3 42 4 2 2" xfId="18403"/>
    <cellStyle name="40% - Accent3 42 4 3" xfId="13820"/>
    <cellStyle name="40% - Accent3 42 5" xfId="5457"/>
    <cellStyle name="40% - Accent3 42 5 2" xfId="16554"/>
    <cellStyle name="40% - Accent3 42 6" xfId="11969"/>
    <cellStyle name="40% - Accent3 43" xfId="871"/>
    <cellStyle name="40% - Accent3 43 2" xfId="1808"/>
    <cellStyle name="40% - Accent3 43 2 2" xfId="3621"/>
    <cellStyle name="40% - Accent3 43 2 2 2" xfId="8204"/>
    <cellStyle name="40% - Accent3 43 2 2 2 2" xfId="19301"/>
    <cellStyle name="40% - Accent3 43 2 2 3" xfId="14718"/>
    <cellStyle name="40% - Accent3 43 2 3" xfId="6395"/>
    <cellStyle name="40% - Accent3 43 2 3 2" xfId="17492"/>
    <cellStyle name="40% - Accent3 43 2 4" xfId="12908"/>
    <cellStyle name="40% - Accent3 43 3" xfId="4545"/>
    <cellStyle name="40% - Accent3 43 3 2" xfId="9128"/>
    <cellStyle name="40% - Accent3 43 3 2 2" xfId="20225"/>
    <cellStyle name="40% - Accent3 43 3 3" xfId="15642"/>
    <cellStyle name="40% - Accent3 43 4" xfId="2736"/>
    <cellStyle name="40% - Accent3 43 4 2" xfId="7319"/>
    <cellStyle name="40% - Accent3 43 4 2 2" xfId="18416"/>
    <cellStyle name="40% - Accent3 43 4 3" xfId="13833"/>
    <cellStyle name="40% - Accent3 43 5" xfId="5470"/>
    <cellStyle name="40% - Accent3 43 5 2" xfId="16567"/>
    <cellStyle name="40% - Accent3 43 6" xfId="11982"/>
    <cellStyle name="40% - Accent3 44" xfId="884"/>
    <cellStyle name="40% - Accent3 44 2" xfId="1821"/>
    <cellStyle name="40% - Accent3 44 2 2" xfId="3634"/>
    <cellStyle name="40% - Accent3 44 2 2 2" xfId="8217"/>
    <cellStyle name="40% - Accent3 44 2 2 2 2" xfId="19314"/>
    <cellStyle name="40% - Accent3 44 2 2 3" xfId="14731"/>
    <cellStyle name="40% - Accent3 44 2 3" xfId="6408"/>
    <cellStyle name="40% - Accent3 44 2 3 2" xfId="17505"/>
    <cellStyle name="40% - Accent3 44 2 4" xfId="12921"/>
    <cellStyle name="40% - Accent3 44 3" xfId="4558"/>
    <cellStyle name="40% - Accent3 44 3 2" xfId="9141"/>
    <cellStyle name="40% - Accent3 44 3 2 2" xfId="20238"/>
    <cellStyle name="40% - Accent3 44 3 3" xfId="15655"/>
    <cellStyle name="40% - Accent3 44 4" xfId="2749"/>
    <cellStyle name="40% - Accent3 44 4 2" xfId="7332"/>
    <cellStyle name="40% - Accent3 44 4 2 2" xfId="18429"/>
    <cellStyle name="40% - Accent3 44 4 3" xfId="13846"/>
    <cellStyle name="40% - Accent3 44 5" xfId="5483"/>
    <cellStyle name="40% - Accent3 44 5 2" xfId="16580"/>
    <cellStyle name="40% - Accent3 44 6" xfId="11995"/>
    <cellStyle name="40% - Accent3 45" xfId="897"/>
    <cellStyle name="40% - Accent3 45 2" xfId="1834"/>
    <cellStyle name="40% - Accent3 45 2 2" xfId="3647"/>
    <cellStyle name="40% - Accent3 45 2 2 2" xfId="8230"/>
    <cellStyle name="40% - Accent3 45 2 2 2 2" xfId="19327"/>
    <cellStyle name="40% - Accent3 45 2 2 3" xfId="14744"/>
    <cellStyle name="40% - Accent3 45 2 3" xfId="6421"/>
    <cellStyle name="40% - Accent3 45 2 3 2" xfId="17518"/>
    <cellStyle name="40% - Accent3 45 2 4" xfId="12934"/>
    <cellStyle name="40% - Accent3 45 3" xfId="4571"/>
    <cellStyle name="40% - Accent3 45 3 2" xfId="9154"/>
    <cellStyle name="40% - Accent3 45 3 2 2" xfId="20251"/>
    <cellStyle name="40% - Accent3 45 3 3" xfId="15668"/>
    <cellStyle name="40% - Accent3 45 4" xfId="2762"/>
    <cellStyle name="40% - Accent3 45 4 2" xfId="7345"/>
    <cellStyle name="40% - Accent3 45 4 2 2" xfId="18442"/>
    <cellStyle name="40% - Accent3 45 4 3" xfId="13859"/>
    <cellStyle name="40% - Accent3 45 5" xfId="5496"/>
    <cellStyle name="40% - Accent3 45 5 2" xfId="16593"/>
    <cellStyle name="40% - Accent3 45 6" xfId="12008"/>
    <cellStyle name="40% - Accent3 46" xfId="911"/>
    <cellStyle name="40% - Accent3 46 2" xfId="1848"/>
    <cellStyle name="40% - Accent3 46 2 2" xfId="3660"/>
    <cellStyle name="40% - Accent3 46 2 2 2" xfId="8243"/>
    <cellStyle name="40% - Accent3 46 2 2 2 2" xfId="19340"/>
    <cellStyle name="40% - Accent3 46 2 2 3" xfId="14757"/>
    <cellStyle name="40% - Accent3 46 2 3" xfId="6434"/>
    <cellStyle name="40% - Accent3 46 2 3 2" xfId="17531"/>
    <cellStyle name="40% - Accent3 46 2 4" xfId="12947"/>
    <cellStyle name="40% - Accent3 46 3" xfId="4584"/>
    <cellStyle name="40% - Accent3 46 3 2" xfId="9167"/>
    <cellStyle name="40% - Accent3 46 3 2 2" xfId="20264"/>
    <cellStyle name="40% - Accent3 46 3 3" xfId="15681"/>
    <cellStyle name="40% - Accent3 46 4" xfId="2775"/>
    <cellStyle name="40% - Accent3 46 4 2" xfId="7358"/>
    <cellStyle name="40% - Accent3 46 4 2 2" xfId="18455"/>
    <cellStyle name="40% - Accent3 46 4 3" xfId="13872"/>
    <cellStyle name="40% - Accent3 46 5" xfId="5509"/>
    <cellStyle name="40% - Accent3 46 5 2" xfId="16606"/>
    <cellStyle name="40% - Accent3 46 6" xfId="12021"/>
    <cellStyle name="40% - Accent3 47" xfId="924"/>
    <cellStyle name="40% - Accent3 47 2" xfId="1861"/>
    <cellStyle name="40% - Accent3 47 2 2" xfId="3673"/>
    <cellStyle name="40% - Accent3 47 2 2 2" xfId="8256"/>
    <cellStyle name="40% - Accent3 47 2 2 2 2" xfId="19353"/>
    <cellStyle name="40% - Accent3 47 2 2 3" xfId="14770"/>
    <cellStyle name="40% - Accent3 47 2 3" xfId="6447"/>
    <cellStyle name="40% - Accent3 47 2 3 2" xfId="17544"/>
    <cellStyle name="40% - Accent3 47 2 4" xfId="12960"/>
    <cellStyle name="40% - Accent3 47 3" xfId="4597"/>
    <cellStyle name="40% - Accent3 47 3 2" xfId="9180"/>
    <cellStyle name="40% - Accent3 47 3 2 2" xfId="20277"/>
    <cellStyle name="40% - Accent3 47 3 3" xfId="15694"/>
    <cellStyle name="40% - Accent3 47 4" xfId="2788"/>
    <cellStyle name="40% - Accent3 47 4 2" xfId="7371"/>
    <cellStyle name="40% - Accent3 47 4 2 2" xfId="18468"/>
    <cellStyle name="40% - Accent3 47 4 3" xfId="13885"/>
    <cellStyle name="40% - Accent3 47 5" xfId="5522"/>
    <cellStyle name="40% - Accent3 47 5 2" xfId="16619"/>
    <cellStyle name="40% - Accent3 47 6" xfId="12034"/>
    <cellStyle name="40% - Accent3 48" xfId="937"/>
    <cellStyle name="40% - Accent3 48 2" xfId="1874"/>
    <cellStyle name="40% - Accent3 48 2 2" xfId="3686"/>
    <cellStyle name="40% - Accent3 48 2 2 2" xfId="8269"/>
    <cellStyle name="40% - Accent3 48 2 2 2 2" xfId="19366"/>
    <cellStyle name="40% - Accent3 48 2 2 3" xfId="14783"/>
    <cellStyle name="40% - Accent3 48 2 3" xfId="6460"/>
    <cellStyle name="40% - Accent3 48 2 3 2" xfId="17557"/>
    <cellStyle name="40% - Accent3 48 2 4" xfId="12973"/>
    <cellStyle name="40% - Accent3 48 3" xfId="4610"/>
    <cellStyle name="40% - Accent3 48 3 2" xfId="9193"/>
    <cellStyle name="40% - Accent3 48 3 2 2" xfId="20290"/>
    <cellStyle name="40% - Accent3 48 3 3" xfId="15707"/>
    <cellStyle name="40% - Accent3 48 4" xfId="2801"/>
    <cellStyle name="40% - Accent3 48 4 2" xfId="7384"/>
    <cellStyle name="40% - Accent3 48 4 2 2" xfId="18481"/>
    <cellStyle name="40% - Accent3 48 4 3" xfId="13898"/>
    <cellStyle name="40% - Accent3 48 5" xfId="5535"/>
    <cellStyle name="40% - Accent3 48 5 2" xfId="16632"/>
    <cellStyle name="40% - Accent3 48 6" xfId="12047"/>
    <cellStyle name="40% - Accent3 49" xfId="950"/>
    <cellStyle name="40% - Accent3 49 2" xfId="1887"/>
    <cellStyle name="40% - Accent3 49 2 2" xfId="3699"/>
    <cellStyle name="40% - Accent3 49 2 2 2" xfId="8282"/>
    <cellStyle name="40% - Accent3 49 2 2 2 2" xfId="19379"/>
    <cellStyle name="40% - Accent3 49 2 2 3" xfId="14796"/>
    <cellStyle name="40% - Accent3 49 2 3" xfId="6473"/>
    <cellStyle name="40% - Accent3 49 2 3 2" xfId="17570"/>
    <cellStyle name="40% - Accent3 49 2 4" xfId="12986"/>
    <cellStyle name="40% - Accent3 49 3" xfId="4623"/>
    <cellStyle name="40% - Accent3 49 3 2" xfId="9206"/>
    <cellStyle name="40% - Accent3 49 3 2 2" xfId="20303"/>
    <cellStyle name="40% - Accent3 49 3 3" xfId="15720"/>
    <cellStyle name="40% - Accent3 49 4" xfId="2814"/>
    <cellStyle name="40% - Accent3 49 4 2" xfId="7397"/>
    <cellStyle name="40% - Accent3 49 4 2 2" xfId="18494"/>
    <cellStyle name="40% - Accent3 49 4 3" xfId="13911"/>
    <cellStyle name="40% - Accent3 49 5" xfId="5548"/>
    <cellStyle name="40% - Accent3 49 5 2" xfId="16645"/>
    <cellStyle name="40% - Accent3 49 6" xfId="12060"/>
    <cellStyle name="40% - Accent3 5" xfId="130"/>
    <cellStyle name="40% - Accent3 5 2" xfId="1308"/>
    <cellStyle name="40% - Accent3 5 2 2" xfId="3127"/>
    <cellStyle name="40% - Accent3 5 2 2 2" xfId="7710"/>
    <cellStyle name="40% - Accent3 5 2 2 2 2" xfId="18807"/>
    <cellStyle name="40% - Accent3 5 2 2 3" xfId="14224"/>
    <cellStyle name="40% - Accent3 5 2 3" xfId="5901"/>
    <cellStyle name="40% - Accent3 5 2 3 2" xfId="16998"/>
    <cellStyle name="40% - Accent3 5 2 4" xfId="12414"/>
    <cellStyle name="40% - Accent3 5 3" xfId="4051"/>
    <cellStyle name="40% - Accent3 5 3 2" xfId="8634"/>
    <cellStyle name="40% - Accent3 5 3 2 2" xfId="19731"/>
    <cellStyle name="40% - Accent3 5 3 3" xfId="15148"/>
    <cellStyle name="40% - Accent3 5 4" xfId="2242"/>
    <cellStyle name="40% - Accent3 5 4 2" xfId="6825"/>
    <cellStyle name="40% - Accent3 5 4 2 2" xfId="17922"/>
    <cellStyle name="40% - Accent3 5 4 3" xfId="13339"/>
    <cellStyle name="40% - Accent3 5 5" xfId="4976"/>
    <cellStyle name="40% - Accent3 5 5 2" xfId="16073"/>
    <cellStyle name="40% - Accent3 5 6" xfId="384"/>
    <cellStyle name="40% - Accent3 5 6 2" xfId="11501"/>
    <cellStyle name="40% - Accent3 5 7" xfId="11252"/>
    <cellStyle name="40% - Accent3 50" xfId="963"/>
    <cellStyle name="40% - Accent3 50 2" xfId="1900"/>
    <cellStyle name="40% - Accent3 50 2 2" xfId="3712"/>
    <cellStyle name="40% - Accent3 50 2 2 2" xfId="8295"/>
    <cellStyle name="40% - Accent3 50 2 2 2 2" xfId="19392"/>
    <cellStyle name="40% - Accent3 50 2 2 3" xfId="14809"/>
    <cellStyle name="40% - Accent3 50 2 3" xfId="6486"/>
    <cellStyle name="40% - Accent3 50 2 3 2" xfId="17583"/>
    <cellStyle name="40% - Accent3 50 2 4" xfId="12999"/>
    <cellStyle name="40% - Accent3 50 3" xfId="4636"/>
    <cellStyle name="40% - Accent3 50 3 2" xfId="9219"/>
    <cellStyle name="40% - Accent3 50 3 2 2" xfId="20316"/>
    <cellStyle name="40% - Accent3 50 3 3" xfId="15733"/>
    <cellStyle name="40% - Accent3 50 4" xfId="2827"/>
    <cellStyle name="40% - Accent3 50 4 2" xfId="7410"/>
    <cellStyle name="40% - Accent3 50 4 2 2" xfId="18507"/>
    <cellStyle name="40% - Accent3 50 4 3" xfId="13924"/>
    <cellStyle name="40% - Accent3 50 5" xfId="5561"/>
    <cellStyle name="40% - Accent3 50 5 2" xfId="16658"/>
    <cellStyle name="40% - Accent3 50 6" xfId="12073"/>
    <cellStyle name="40% - Accent3 51" xfId="977"/>
    <cellStyle name="40% - Accent3 51 2" xfId="1914"/>
    <cellStyle name="40% - Accent3 51 2 2" xfId="3725"/>
    <cellStyle name="40% - Accent3 51 2 2 2" xfId="8308"/>
    <cellStyle name="40% - Accent3 51 2 2 2 2" xfId="19405"/>
    <cellStyle name="40% - Accent3 51 2 2 3" xfId="14822"/>
    <cellStyle name="40% - Accent3 51 2 3" xfId="6499"/>
    <cellStyle name="40% - Accent3 51 2 3 2" xfId="17596"/>
    <cellStyle name="40% - Accent3 51 2 4" xfId="13012"/>
    <cellStyle name="40% - Accent3 51 3" xfId="4649"/>
    <cellStyle name="40% - Accent3 51 3 2" xfId="9232"/>
    <cellStyle name="40% - Accent3 51 3 2 2" xfId="20329"/>
    <cellStyle name="40% - Accent3 51 3 3" xfId="15746"/>
    <cellStyle name="40% - Accent3 51 4" xfId="2840"/>
    <cellStyle name="40% - Accent3 51 4 2" xfId="7423"/>
    <cellStyle name="40% - Accent3 51 4 2 2" xfId="18520"/>
    <cellStyle name="40% - Accent3 51 4 3" xfId="13937"/>
    <cellStyle name="40% - Accent3 51 5" xfId="5574"/>
    <cellStyle name="40% - Accent3 51 5 2" xfId="16671"/>
    <cellStyle name="40% - Accent3 51 6" xfId="12086"/>
    <cellStyle name="40% - Accent3 52" xfId="990"/>
    <cellStyle name="40% - Accent3 52 2" xfId="1927"/>
    <cellStyle name="40% - Accent3 52 2 2" xfId="3738"/>
    <cellStyle name="40% - Accent3 52 2 2 2" xfId="8321"/>
    <cellStyle name="40% - Accent3 52 2 2 2 2" xfId="19418"/>
    <cellStyle name="40% - Accent3 52 2 2 3" xfId="14835"/>
    <cellStyle name="40% - Accent3 52 2 3" xfId="6512"/>
    <cellStyle name="40% - Accent3 52 2 3 2" xfId="17609"/>
    <cellStyle name="40% - Accent3 52 2 4" xfId="13025"/>
    <cellStyle name="40% - Accent3 52 3" xfId="4662"/>
    <cellStyle name="40% - Accent3 52 3 2" xfId="9245"/>
    <cellStyle name="40% - Accent3 52 3 2 2" xfId="20342"/>
    <cellStyle name="40% - Accent3 52 3 3" xfId="15759"/>
    <cellStyle name="40% - Accent3 52 4" xfId="2853"/>
    <cellStyle name="40% - Accent3 52 4 2" xfId="7436"/>
    <cellStyle name="40% - Accent3 52 4 2 2" xfId="18533"/>
    <cellStyle name="40% - Accent3 52 4 3" xfId="13950"/>
    <cellStyle name="40% - Accent3 52 5" xfId="5587"/>
    <cellStyle name="40% - Accent3 52 5 2" xfId="16684"/>
    <cellStyle name="40% - Accent3 52 6" xfId="12099"/>
    <cellStyle name="40% - Accent3 53" xfId="1003"/>
    <cellStyle name="40% - Accent3 53 2" xfId="1940"/>
    <cellStyle name="40% - Accent3 53 2 2" xfId="3751"/>
    <cellStyle name="40% - Accent3 53 2 2 2" xfId="8334"/>
    <cellStyle name="40% - Accent3 53 2 2 2 2" xfId="19431"/>
    <cellStyle name="40% - Accent3 53 2 2 3" xfId="14848"/>
    <cellStyle name="40% - Accent3 53 2 3" xfId="6525"/>
    <cellStyle name="40% - Accent3 53 2 3 2" xfId="17622"/>
    <cellStyle name="40% - Accent3 53 2 4" xfId="13038"/>
    <cellStyle name="40% - Accent3 53 3" xfId="4675"/>
    <cellStyle name="40% - Accent3 53 3 2" xfId="9258"/>
    <cellStyle name="40% - Accent3 53 3 2 2" xfId="20355"/>
    <cellStyle name="40% - Accent3 53 3 3" xfId="15772"/>
    <cellStyle name="40% - Accent3 53 4" xfId="2866"/>
    <cellStyle name="40% - Accent3 53 4 2" xfId="7449"/>
    <cellStyle name="40% - Accent3 53 4 2 2" xfId="18546"/>
    <cellStyle name="40% - Accent3 53 4 3" xfId="13963"/>
    <cellStyle name="40% - Accent3 53 5" xfId="5600"/>
    <cellStyle name="40% - Accent3 53 5 2" xfId="16697"/>
    <cellStyle name="40% - Accent3 53 6" xfId="12112"/>
    <cellStyle name="40% - Accent3 54" xfId="1016"/>
    <cellStyle name="40% - Accent3 54 2" xfId="1953"/>
    <cellStyle name="40% - Accent3 54 2 2" xfId="3764"/>
    <cellStyle name="40% - Accent3 54 2 2 2" xfId="8347"/>
    <cellStyle name="40% - Accent3 54 2 2 2 2" xfId="19444"/>
    <cellStyle name="40% - Accent3 54 2 2 3" xfId="14861"/>
    <cellStyle name="40% - Accent3 54 2 3" xfId="6538"/>
    <cellStyle name="40% - Accent3 54 2 3 2" xfId="17635"/>
    <cellStyle name="40% - Accent3 54 2 4" xfId="13051"/>
    <cellStyle name="40% - Accent3 54 3" xfId="4688"/>
    <cellStyle name="40% - Accent3 54 3 2" xfId="9271"/>
    <cellStyle name="40% - Accent3 54 3 2 2" xfId="20368"/>
    <cellStyle name="40% - Accent3 54 3 3" xfId="15785"/>
    <cellStyle name="40% - Accent3 54 4" xfId="2879"/>
    <cellStyle name="40% - Accent3 54 4 2" xfId="7462"/>
    <cellStyle name="40% - Accent3 54 4 2 2" xfId="18559"/>
    <cellStyle name="40% - Accent3 54 4 3" xfId="13976"/>
    <cellStyle name="40% - Accent3 54 5" xfId="5613"/>
    <cellStyle name="40% - Accent3 54 5 2" xfId="16710"/>
    <cellStyle name="40% - Accent3 54 6" xfId="12125"/>
    <cellStyle name="40% - Accent3 55" xfId="1029"/>
    <cellStyle name="40% - Accent3 55 2" xfId="1966"/>
    <cellStyle name="40% - Accent3 55 2 2" xfId="3777"/>
    <cellStyle name="40% - Accent3 55 2 2 2" xfId="8360"/>
    <cellStyle name="40% - Accent3 55 2 2 2 2" xfId="19457"/>
    <cellStyle name="40% - Accent3 55 2 2 3" xfId="14874"/>
    <cellStyle name="40% - Accent3 55 2 3" xfId="6551"/>
    <cellStyle name="40% - Accent3 55 2 3 2" xfId="17648"/>
    <cellStyle name="40% - Accent3 55 2 4" xfId="13064"/>
    <cellStyle name="40% - Accent3 55 3" xfId="4701"/>
    <cellStyle name="40% - Accent3 55 3 2" xfId="9284"/>
    <cellStyle name="40% - Accent3 55 3 2 2" xfId="20381"/>
    <cellStyle name="40% - Accent3 55 3 3" xfId="15798"/>
    <cellStyle name="40% - Accent3 55 4" xfId="2892"/>
    <cellStyle name="40% - Accent3 55 4 2" xfId="7475"/>
    <cellStyle name="40% - Accent3 55 4 2 2" xfId="18572"/>
    <cellStyle name="40% - Accent3 55 4 3" xfId="13989"/>
    <cellStyle name="40% - Accent3 55 5" xfId="5626"/>
    <cellStyle name="40% - Accent3 55 5 2" xfId="16723"/>
    <cellStyle name="40% - Accent3 55 6" xfId="12138"/>
    <cellStyle name="40% - Accent3 56" xfId="1042"/>
    <cellStyle name="40% - Accent3 56 2" xfId="1979"/>
    <cellStyle name="40% - Accent3 56 2 2" xfId="3790"/>
    <cellStyle name="40% - Accent3 56 2 2 2" xfId="8373"/>
    <cellStyle name="40% - Accent3 56 2 2 2 2" xfId="19470"/>
    <cellStyle name="40% - Accent3 56 2 2 3" xfId="14887"/>
    <cellStyle name="40% - Accent3 56 2 3" xfId="6564"/>
    <cellStyle name="40% - Accent3 56 2 3 2" xfId="17661"/>
    <cellStyle name="40% - Accent3 56 2 4" xfId="13077"/>
    <cellStyle name="40% - Accent3 56 3" xfId="4714"/>
    <cellStyle name="40% - Accent3 56 3 2" xfId="9297"/>
    <cellStyle name="40% - Accent3 56 3 2 2" xfId="20394"/>
    <cellStyle name="40% - Accent3 56 3 3" xfId="15811"/>
    <cellStyle name="40% - Accent3 56 4" xfId="2905"/>
    <cellStyle name="40% - Accent3 56 4 2" xfId="7488"/>
    <cellStyle name="40% - Accent3 56 4 2 2" xfId="18585"/>
    <cellStyle name="40% - Accent3 56 4 3" xfId="14002"/>
    <cellStyle name="40% - Accent3 56 5" xfId="5639"/>
    <cellStyle name="40% - Accent3 56 5 2" xfId="16736"/>
    <cellStyle name="40% - Accent3 56 6" xfId="12151"/>
    <cellStyle name="40% - Accent3 57" xfId="1055"/>
    <cellStyle name="40% - Accent3 57 2" xfId="1992"/>
    <cellStyle name="40% - Accent3 57 2 2" xfId="3803"/>
    <cellStyle name="40% - Accent3 57 2 2 2" xfId="8386"/>
    <cellStyle name="40% - Accent3 57 2 2 2 2" xfId="19483"/>
    <cellStyle name="40% - Accent3 57 2 2 3" xfId="14900"/>
    <cellStyle name="40% - Accent3 57 2 3" xfId="6577"/>
    <cellStyle name="40% - Accent3 57 2 3 2" xfId="17674"/>
    <cellStyle name="40% - Accent3 57 2 4" xfId="13090"/>
    <cellStyle name="40% - Accent3 57 3" xfId="4727"/>
    <cellStyle name="40% - Accent3 57 3 2" xfId="9310"/>
    <cellStyle name="40% - Accent3 57 3 2 2" xfId="20407"/>
    <cellStyle name="40% - Accent3 57 3 3" xfId="15824"/>
    <cellStyle name="40% - Accent3 57 4" xfId="2918"/>
    <cellStyle name="40% - Accent3 57 4 2" xfId="7501"/>
    <cellStyle name="40% - Accent3 57 4 2 2" xfId="18598"/>
    <cellStyle name="40% - Accent3 57 4 3" xfId="14015"/>
    <cellStyle name="40% - Accent3 57 5" xfId="5652"/>
    <cellStyle name="40% - Accent3 57 5 2" xfId="16749"/>
    <cellStyle name="40% - Accent3 57 6" xfId="12164"/>
    <cellStyle name="40% - Accent3 58" xfId="1068"/>
    <cellStyle name="40% - Accent3 58 2" xfId="2005"/>
    <cellStyle name="40% - Accent3 58 2 2" xfId="3816"/>
    <cellStyle name="40% - Accent3 58 2 2 2" xfId="8399"/>
    <cellStyle name="40% - Accent3 58 2 2 2 2" xfId="19496"/>
    <cellStyle name="40% - Accent3 58 2 2 3" xfId="14913"/>
    <cellStyle name="40% - Accent3 58 2 3" xfId="6590"/>
    <cellStyle name="40% - Accent3 58 2 3 2" xfId="17687"/>
    <cellStyle name="40% - Accent3 58 2 4" xfId="13103"/>
    <cellStyle name="40% - Accent3 58 3" xfId="4740"/>
    <cellStyle name="40% - Accent3 58 3 2" xfId="9323"/>
    <cellStyle name="40% - Accent3 58 3 2 2" xfId="20420"/>
    <cellStyle name="40% - Accent3 58 3 3" xfId="15837"/>
    <cellStyle name="40% - Accent3 58 4" xfId="2931"/>
    <cellStyle name="40% - Accent3 58 4 2" xfId="7514"/>
    <cellStyle name="40% - Accent3 58 4 2 2" xfId="18611"/>
    <cellStyle name="40% - Accent3 58 4 3" xfId="14028"/>
    <cellStyle name="40% - Accent3 58 5" xfId="5665"/>
    <cellStyle name="40% - Accent3 58 5 2" xfId="16762"/>
    <cellStyle name="40% - Accent3 58 6" xfId="12177"/>
    <cellStyle name="40% - Accent3 59" xfId="1081"/>
    <cellStyle name="40% - Accent3 59 2" xfId="2018"/>
    <cellStyle name="40% - Accent3 59 2 2" xfId="3829"/>
    <cellStyle name="40% - Accent3 59 2 2 2" xfId="8412"/>
    <cellStyle name="40% - Accent3 59 2 2 2 2" xfId="19509"/>
    <cellStyle name="40% - Accent3 59 2 2 3" xfId="14926"/>
    <cellStyle name="40% - Accent3 59 2 3" xfId="6603"/>
    <cellStyle name="40% - Accent3 59 2 3 2" xfId="17700"/>
    <cellStyle name="40% - Accent3 59 2 4" xfId="13116"/>
    <cellStyle name="40% - Accent3 59 3" xfId="4753"/>
    <cellStyle name="40% - Accent3 59 3 2" xfId="9336"/>
    <cellStyle name="40% - Accent3 59 3 2 2" xfId="20433"/>
    <cellStyle name="40% - Accent3 59 3 3" xfId="15850"/>
    <cellStyle name="40% - Accent3 59 4" xfId="2944"/>
    <cellStyle name="40% - Accent3 59 4 2" xfId="7527"/>
    <cellStyle name="40% - Accent3 59 4 2 2" xfId="18624"/>
    <cellStyle name="40% - Accent3 59 4 3" xfId="14041"/>
    <cellStyle name="40% - Accent3 59 5" xfId="5678"/>
    <cellStyle name="40% - Accent3 59 5 2" xfId="16775"/>
    <cellStyle name="40% - Accent3 59 6" xfId="12190"/>
    <cellStyle name="40% - Accent3 6" xfId="157"/>
    <cellStyle name="40% - Accent3 6 2" xfId="1322"/>
    <cellStyle name="40% - Accent3 6 2 2" xfId="3140"/>
    <cellStyle name="40% - Accent3 6 2 2 2" xfId="7723"/>
    <cellStyle name="40% - Accent3 6 2 2 2 2" xfId="18820"/>
    <cellStyle name="40% - Accent3 6 2 2 3" xfId="14237"/>
    <cellStyle name="40% - Accent3 6 2 3" xfId="5914"/>
    <cellStyle name="40% - Accent3 6 2 3 2" xfId="17011"/>
    <cellStyle name="40% - Accent3 6 2 4" xfId="12427"/>
    <cellStyle name="40% - Accent3 6 3" xfId="4064"/>
    <cellStyle name="40% - Accent3 6 3 2" xfId="8647"/>
    <cellStyle name="40% - Accent3 6 3 2 2" xfId="19744"/>
    <cellStyle name="40% - Accent3 6 3 3" xfId="15161"/>
    <cellStyle name="40% - Accent3 6 4" xfId="2255"/>
    <cellStyle name="40% - Accent3 6 4 2" xfId="6838"/>
    <cellStyle name="40% - Accent3 6 4 2 2" xfId="17935"/>
    <cellStyle name="40% - Accent3 6 4 3" xfId="13352"/>
    <cellStyle name="40% - Accent3 6 5" xfId="4989"/>
    <cellStyle name="40% - Accent3 6 5 2" xfId="16086"/>
    <cellStyle name="40% - Accent3 6 6" xfId="398"/>
    <cellStyle name="40% - Accent3 6 6 2" xfId="11514"/>
    <cellStyle name="40% - Accent3 6 7" xfId="11278"/>
    <cellStyle name="40% - Accent3 60" xfId="1094"/>
    <cellStyle name="40% - Accent3 60 2" xfId="2031"/>
    <cellStyle name="40% - Accent3 60 2 2" xfId="3842"/>
    <cellStyle name="40% - Accent3 60 2 2 2" xfId="8425"/>
    <cellStyle name="40% - Accent3 60 2 2 2 2" xfId="19522"/>
    <cellStyle name="40% - Accent3 60 2 2 3" xfId="14939"/>
    <cellStyle name="40% - Accent3 60 2 3" xfId="6616"/>
    <cellStyle name="40% - Accent3 60 2 3 2" xfId="17713"/>
    <cellStyle name="40% - Accent3 60 2 4" xfId="13129"/>
    <cellStyle name="40% - Accent3 60 3" xfId="4766"/>
    <cellStyle name="40% - Accent3 60 3 2" xfId="9349"/>
    <cellStyle name="40% - Accent3 60 3 2 2" xfId="20446"/>
    <cellStyle name="40% - Accent3 60 3 3" xfId="15863"/>
    <cellStyle name="40% - Accent3 60 4" xfId="2957"/>
    <cellStyle name="40% - Accent3 60 4 2" xfId="7540"/>
    <cellStyle name="40% - Accent3 60 4 2 2" xfId="18637"/>
    <cellStyle name="40% - Accent3 60 4 3" xfId="14054"/>
    <cellStyle name="40% - Accent3 60 5" xfId="5691"/>
    <cellStyle name="40% - Accent3 60 5 2" xfId="16788"/>
    <cellStyle name="40% - Accent3 60 6" xfId="12203"/>
    <cellStyle name="40% - Accent3 61" xfId="1107"/>
    <cellStyle name="40% - Accent3 61 2" xfId="2044"/>
    <cellStyle name="40% - Accent3 61 2 2" xfId="3855"/>
    <cellStyle name="40% - Accent3 61 2 2 2" xfId="8438"/>
    <cellStyle name="40% - Accent3 61 2 2 2 2" xfId="19535"/>
    <cellStyle name="40% - Accent3 61 2 2 3" xfId="14952"/>
    <cellStyle name="40% - Accent3 61 2 3" xfId="6629"/>
    <cellStyle name="40% - Accent3 61 2 3 2" xfId="17726"/>
    <cellStyle name="40% - Accent3 61 2 4" xfId="13142"/>
    <cellStyle name="40% - Accent3 61 3" xfId="4779"/>
    <cellStyle name="40% - Accent3 61 3 2" xfId="9362"/>
    <cellStyle name="40% - Accent3 61 3 2 2" xfId="20459"/>
    <cellStyle name="40% - Accent3 61 3 3" xfId="15876"/>
    <cellStyle name="40% - Accent3 61 4" xfId="2970"/>
    <cellStyle name="40% - Accent3 61 4 2" xfId="7553"/>
    <cellStyle name="40% - Accent3 61 4 2 2" xfId="18650"/>
    <cellStyle name="40% - Accent3 61 4 3" xfId="14067"/>
    <cellStyle name="40% - Accent3 61 5" xfId="5704"/>
    <cellStyle name="40% - Accent3 61 5 2" xfId="16801"/>
    <cellStyle name="40% - Accent3 61 6" xfId="12216"/>
    <cellStyle name="40% - Accent3 62" xfId="1120"/>
    <cellStyle name="40% - Accent3 62 2" xfId="2057"/>
    <cellStyle name="40% - Accent3 62 2 2" xfId="3868"/>
    <cellStyle name="40% - Accent3 62 2 2 2" xfId="8451"/>
    <cellStyle name="40% - Accent3 62 2 2 2 2" xfId="19548"/>
    <cellStyle name="40% - Accent3 62 2 2 3" xfId="14965"/>
    <cellStyle name="40% - Accent3 62 2 3" xfId="6642"/>
    <cellStyle name="40% - Accent3 62 2 3 2" xfId="17739"/>
    <cellStyle name="40% - Accent3 62 2 4" xfId="13155"/>
    <cellStyle name="40% - Accent3 62 3" xfId="4792"/>
    <cellStyle name="40% - Accent3 62 3 2" xfId="9375"/>
    <cellStyle name="40% - Accent3 62 3 2 2" xfId="20472"/>
    <cellStyle name="40% - Accent3 62 3 3" xfId="15889"/>
    <cellStyle name="40% - Accent3 62 4" xfId="2983"/>
    <cellStyle name="40% - Accent3 62 4 2" xfId="7566"/>
    <cellStyle name="40% - Accent3 62 4 2 2" xfId="18663"/>
    <cellStyle name="40% - Accent3 62 4 3" xfId="14080"/>
    <cellStyle name="40% - Accent3 62 5" xfId="5717"/>
    <cellStyle name="40% - Accent3 62 5 2" xfId="16814"/>
    <cellStyle name="40% - Accent3 62 6" xfId="12229"/>
    <cellStyle name="40% - Accent3 63" xfId="1133"/>
    <cellStyle name="40% - Accent3 63 2" xfId="2070"/>
    <cellStyle name="40% - Accent3 63 2 2" xfId="3881"/>
    <cellStyle name="40% - Accent3 63 2 2 2" xfId="8464"/>
    <cellStyle name="40% - Accent3 63 2 2 2 2" xfId="19561"/>
    <cellStyle name="40% - Accent3 63 2 2 3" xfId="14978"/>
    <cellStyle name="40% - Accent3 63 2 3" xfId="6655"/>
    <cellStyle name="40% - Accent3 63 2 3 2" xfId="17752"/>
    <cellStyle name="40% - Accent3 63 2 4" xfId="13168"/>
    <cellStyle name="40% - Accent3 63 3" xfId="4805"/>
    <cellStyle name="40% - Accent3 63 3 2" xfId="9388"/>
    <cellStyle name="40% - Accent3 63 3 2 2" xfId="20485"/>
    <cellStyle name="40% - Accent3 63 3 3" xfId="15902"/>
    <cellStyle name="40% - Accent3 63 4" xfId="2996"/>
    <cellStyle name="40% - Accent3 63 4 2" xfId="7579"/>
    <cellStyle name="40% - Accent3 63 4 2 2" xfId="18676"/>
    <cellStyle name="40% - Accent3 63 4 3" xfId="14093"/>
    <cellStyle name="40% - Accent3 63 5" xfId="5730"/>
    <cellStyle name="40% - Accent3 63 5 2" xfId="16827"/>
    <cellStyle name="40% - Accent3 63 6" xfId="12242"/>
    <cellStyle name="40% - Accent3 64" xfId="1148"/>
    <cellStyle name="40% - Accent3 64 2" xfId="2085"/>
    <cellStyle name="40% - Accent3 64 2 2" xfId="3894"/>
    <cellStyle name="40% - Accent3 64 2 2 2" xfId="8477"/>
    <cellStyle name="40% - Accent3 64 2 2 2 2" xfId="19574"/>
    <cellStyle name="40% - Accent3 64 2 2 3" xfId="14991"/>
    <cellStyle name="40% - Accent3 64 2 3" xfId="6668"/>
    <cellStyle name="40% - Accent3 64 2 3 2" xfId="17765"/>
    <cellStyle name="40% - Accent3 64 2 4" xfId="13182"/>
    <cellStyle name="40% - Accent3 64 3" xfId="4818"/>
    <cellStyle name="40% - Accent3 64 3 2" xfId="9401"/>
    <cellStyle name="40% - Accent3 64 3 2 2" xfId="20498"/>
    <cellStyle name="40% - Accent3 64 3 3" xfId="15915"/>
    <cellStyle name="40% - Accent3 64 4" xfId="3009"/>
    <cellStyle name="40% - Accent3 64 4 2" xfId="7592"/>
    <cellStyle name="40% - Accent3 64 4 2 2" xfId="18689"/>
    <cellStyle name="40% - Accent3 64 4 3" xfId="14106"/>
    <cellStyle name="40% - Accent3 64 5" xfId="5744"/>
    <cellStyle name="40% - Accent3 64 5 2" xfId="16841"/>
    <cellStyle name="40% - Accent3 64 6" xfId="12256"/>
    <cellStyle name="40% - Accent3 65" xfId="1161"/>
    <cellStyle name="40% - Accent3 65 2" xfId="2098"/>
    <cellStyle name="40% - Accent3 65 2 2" xfId="3907"/>
    <cellStyle name="40% - Accent3 65 2 2 2" xfId="8490"/>
    <cellStyle name="40% - Accent3 65 2 2 2 2" xfId="19587"/>
    <cellStyle name="40% - Accent3 65 2 2 3" xfId="15004"/>
    <cellStyle name="40% - Accent3 65 2 3" xfId="6681"/>
    <cellStyle name="40% - Accent3 65 2 3 2" xfId="17778"/>
    <cellStyle name="40% - Accent3 65 2 4" xfId="13195"/>
    <cellStyle name="40% - Accent3 65 3" xfId="4831"/>
    <cellStyle name="40% - Accent3 65 3 2" xfId="9414"/>
    <cellStyle name="40% - Accent3 65 3 2 2" xfId="20511"/>
    <cellStyle name="40% - Accent3 65 3 3" xfId="15928"/>
    <cellStyle name="40% - Accent3 65 4" xfId="3022"/>
    <cellStyle name="40% - Accent3 65 4 2" xfId="7605"/>
    <cellStyle name="40% - Accent3 65 4 2 2" xfId="18702"/>
    <cellStyle name="40% - Accent3 65 4 3" xfId="14119"/>
    <cellStyle name="40% - Accent3 65 5" xfId="5757"/>
    <cellStyle name="40% - Accent3 65 5 2" xfId="16854"/>
    <cellStyle name="40% - Accent3 65 6" xfId="12269"/>
    <cellStyle name="40% - Accent3 66" xfId="1174"/>
    <cellStyle name="40% - Accent3 66 2" xfId="2111"/>
    <cellStyle name="40% - Accent3 66 2 2" xfId="3920"/>
    <cellStyle name="40% - Accent3 66 2 2 2" xfId="8503"/>
    <cellStyle name="40% - Accent3 66 2 2 2 2" xfId="19600"/>
    <cellStyle name="40% - Accent3 66 2 2 3" xfId="15017"/>
    <cellStyle name="40% - Accent3 66 2 3" xfId="6694"/>
    <cellStyle name="40% - Accent3 66 2 3 2" xfId="17791"/>
    <cellStyle name="40% - Accent3 66 2 4" xfId="13208"/>
    <cellStyle name="40% - Accent3 66 3" xfId="4844"/>
    <cellStyle name="40% - Accent3 66 3 2" xfId="9427"/>
    <cellStyle name="40% - Accent3 66 3 2 2" xfId="20524"/>
    <cellStyle name="40% - Accent3 66 3 3" xfId="15941"/>
    <cellStyle name="40% - Accent3 66 4" xfId="3035"/>
    <cellStyle name="40% - Accent3 66 4 2" xfId="7618"/>
    <cellStyle name="40% - Accent3 66 4 2 2" xfId="18715"/>
    <cellStyle name="40% - Accent3 66 4 3" xfId="14132"/>
    <cellStyle name="40% - Accent3 66 5" xfId="5770"/>
    <cellStyle name="40% - Accent3 66 5 2" xfId="16867"/>
    <cellStyle name="40% - Accent3 66 6" xfId="12282"/>
    <cellStyle name="40% - Accent3 67" xfId="1187"/>
    <cellStyle name="40% - Accent3 67 2" xfId="2124"/>
    <cellStyle name="40% - Accent3 67 2 2" xfId="3933"/>
    <cellStyle name="40% - Accent3 67 2 2 2" xfId="8516"/>
    <cellStyle name="40% - Accent3 67 2 2 2 2" xfId="19613"/>
    <cellStyle name="40% - Accent3 67 2 2 3" xfId="15030"/>
    <cellStyle name="40% - Accent3 67 2 3" xfId="6707"/>
    <cellStyle name="40% - Accent3 67 2 3 2" xfId="17804"/>
    <cellStyle name="40% - Accent3 67 2 4" xfId="13221"/>
    <cellStyle name="40% - Accent3 67 3" xfId="4857"/>
    <cellStyle name="40% - Accent3 67 3 2" xfId="9440"/>
    <cellStyle name="40% - Accent3 67 3 2 2" xfId="20537"/>
    <cellStyle name="40% - Accent3 67 3 3" xfId="15954"/>
    <cellStyle name="40% - Accent3 67 4" xfId="3048"/>
    <cellStyle name="40% - Accent3 67 4 2" xfId="7631"/>
    <cellStyle name="40% - Accent3 67 4 2 2" xfId="18728"/>
    <cellStyle name="40% - Accent3 67 4 3" xfId="14145"/>
    <cellStyle name="40% - Accent3 67 5" xfId="5783"/>
    <cellStyle name="40% - Accent3 67 5 2" xfId="16880"/>
    <cellStyle name="40% - Accent3 67 6" xfId="12295"/>
    <cellStyle name="40% - Accent3 68" xfId="1200"/>
    <cellStyle name="40% - Accent3 68 2" xfId="2137"/>
    <cellStyle name="40% - Accent3 68 2 2" xfId="3946"/>
    <cellStyle name="40% - Accent3 68 2 2 2" xfId="8529"/>
    <cellStyle name="40% - Accent3 68 2 2 2 2" xfId="19626"/>
    <cellStyle name="40% - Accent3 68 2 2 3" xfId="15043"/>
    <cellStyle name="40% - Accent3 68 2 3" xfId="6720"/>
    <cellStyle name="40% - Accent3 68 2 3 2" xfId="17817"/>
    <cellStyle name="40% - Accent3 68 2 4" xfId="13234"/>
    <cellStyle name="40% - Accent3 68 3" xfId="4870"/>
    <cellStyle name="40% - Accent3 68 3 2" xfId="9453"/>
    <cellStyle name="40% - Accent3 68 3 2 2" xfId="20550"/>
    <cellStyle name="40% - Accent3 68 3 3" xfId="15967"/>
    <cellStyle name="40% - Accent3 68 4" xfId="3061"/>
    <cellStyle name="40% - Accent3 68 4 2" xfId="7644"/>
    <cellStyle name="40% - Accent3 68 4 2 2" xfId="18741"/>
    <cellStyle name="40% - Accent3 68 4 3" xfId="14158"/>
    <cellStyle name="40% - Accent3 68 5" xfId="5796"/>
    <cellStyle name="40% - Accent3 68 5 2" xfId="16893"/>
    <cellStyle name="40% - Accent3 68 6" xfId="12308"/>
    <cellStyle name="40% - Accent3 69" xfId="1213"/>
    <cellStyle name="40% - Accent3 69 2" xfId="2150"/>
    <cellStyle name="40% - Accent3 69 2 2" xfId="6733"/>
    <cellStyle name="40% - Accent3 69 2 2 2" xfId="17830"/>
    <cellStyle name="40% - Accent3 69 2 3" xfId="13247"/>
    <cellStyle name="40% - Accent3 69 3" xfId="3959"/>
    <cellStyle name="40% - Accent3 69 3 2" xfId="8542"/>
    <cellStyle name="40% - Accent3 69 3 2 2" xfId="19639"/>
    <cellStyle name="40% - Accent3 69 3 3" xfId="15056"/>
    <cellStyle name="40% - Accent3 69 4" xfId="5809"/>
    <cellStyle name="40% - Accent3 69 4 2" xfId="16906"/>
    <cellStyle name="40% - Accent3 69 5" xfId="12321"/>
    <cellStyle name="40% - Accent3 7" xfId="183"/>
    <cellStyle name="40% - Accent3 7 2" xfId="1335"/>
    <cellStyle name="40% - Accent3 7 2 2" xfId="3153"/>
    <cellStyle name="40% - Accent3 7 2 2 2" xfId="7736"/>
    <cellStyle name="40% - Accent3 7 2 2 2 2" xfId="18833"/>
    <cellStyle name="40% - Accent3 7 2 2 3" xfId="14250"/>
    <cellStyle name="40% - Accent3 7 2 3" xfId="5927"/>
    <cellStyle name="40% - Accent3 7 2 3 2" xfId="17024"/>
    <cellStyle name="40% - Accent3 7 2 4" xfId="12440"/>
    <cellStyle name="40% - Accent3 7 3" xfId="4077"/>
    <cellStyle name="40% - Accent3 7 3 2" xfId="8660"/>
    <cellStyle name="40% - Accent3 7 3 2 2" xfId="19757"/>
    <cellStyle name="40% - Accent3 7 3 3" xfId="15174"/>
    <cellStyle name="40% - Accent3 7 4" xfId="2268"/>
    <cellStyle name="40% - Accent3 7 4 2" xfId="6851"/>
    <cellStyle name="40% - Accent3 7 4 2 2" xfId="17948"/>
    <cellStyle name="40% - Accent3 7 4 3" xfId="13365"/>
    <cellStyle name="40% - Accent3 7 5" xfId="5002"/>
    <cellStyle name="40% - Accent3 7 5 2" xfId="16099"/>
    <cellStyle name="40% - Accent3 7 6" xfId="411"/>
    <cellStyle name="40% - Accent3 7 6 2" xfId="11527"/>
    <cellStyle name="40% - Accent3 7 7" xfId="11304"/>
    <cellStyle name="40% - Accent3 70" xfId="1226"/>
    <cellStyle name="40% - Accent3 70 2" xfId="2163"/>
    <cellStyle name="40% - Accent3 70 2 2" xfId="6746"/>
    <cellStyle name="40% - Accent3 70 2 2 2" xfId="17843"/>
    <cellStyle name="40% - Accent3 70 2 3" xfId="13260"/>
    <cellStyle name="40% - Accent3 70 3" xfId="3972"/>
    <cellStyle name="40% - Accent3 70 3 2" xfId="8555"/>
    <cellStyle name="40% - Accent3 70 3 2 2" xfId="19652"/>
    <cellStyle name="40% - Accent3 70 3 3" xfId="15069"/>
    <cellStyle name="40% - Accent3 70 4" xfId="5822"/>
    <cellStyle name="40% - Accent3 70 4 2" xfId="16919"/>
    <cellStyle name="40% - Accent3 70 5" xfId="12334"/>
    <cellStyle name="40% - Accent3 71" xfId="1239"/>
    <cellStyle name="40% - Accent3 71 2" xfId="2176"/>
    <cellStyle name="40% - Accent3 71 2 2" xfId="6759"/>
    <cellStyle name="40% - Accent3 71 2 2 2" xfId="17856"/>
    <cellStyle name="40% - Accent3 71 2 3" xfId="13273"/>
    <cellStyle name="40% - Accent3 71 3" xfId="3985"/>
    <cellStyle name="40% - Accent3 71 3 2" xfId="8568"/>
    <cellStyle name="40% - Accent3 71 3 2 2" xfId="19665"/>
    <cellStyle name="40% - Accent3 71 3 3" xfId="15082"/>
    <cellStyle name="40% - Accent3 71 4" xfId="5835"/>
    <cellStyle name="40% - Accent3 71 4 2" xfId="16932"/>
    <cellStyle name="40% - Accent3 71 5" xfId="12347"/>
    <cellStyle name="40% - Accent3 72" xfId="1255"/>
    <cellStyle name="40% - Accent3 72 2" xfId="3076"/>
    <cellStyle name="40% - Accent3 72 2 2" xfId="7659"/>
    <cellStyle name="40% - Accent3 72 2 2 2" xfId="18756"/>
    <cellStyle name="40% - Accent3 72 2 3" xfId="14173"/>
    <cellStyle name="40% - Accent3 72 3" xfId="5850"/>
    <cellStyle name="40% - Accent3 72 3 2" xfId="16947"/>
    <cellStyle name="40% - Accent3 72 4" xfId="12363"/>
    <cellStyle name="40% - Accent3 73" xfId="4000"/>
    <cellStyle name="40% - Accent3 73 2" xfId="8583"/>
    <cellStyle name="40% - Accent3 73 2 2" xfId="19680"/>
    <cellStyle name="40% - Accent3 73 3" xfId="15097"/>
    <cellStyle name="40% - Accent3 74" xfId="2191"/>
    <cellStyle name="40% - Accent3 74 2" xfId="6774"/>
    <cellStyle name="40% - Accent3 74 2 2" xfId="17871"/>
    <cellStyle name="40% - Accent3 74 3" xfId="13288"/>
    <cellStyle name="40% - Accent3 75" xfId="4883"/>
    <cellStyle name="40% - Accent3 75 2" xfId="9466"/>
    <cellStyle name="40% - Accent3 75 2 2" xfId="20563"/>
    <cellStyle name="40% - Accent3 75 3" xfId="15980"/>
    <cellStyle name="40% - Accent3 76" xfId="4909"/>
    <cellStyle name="40% - Accent3 76 2" xfId="16006"/>
    <cellStyle name="40% - Accent3 77" xfId="4925"/>
    <cellStyle name="40% - Accent3 77 2" xfId="16022"/>
    <cellStyle name="40% - Accent3 78" xfId="9492"/>
    <cellStyle name="40% - Accent3 78 2" xfId="20589"/>
    <cellStyle name="40% - Accent3 79" xfId="9506"/>
    <cellStyle name="40% - Accent3 79 2" xfId="20602"/>
    <cellStyle name="40% - Accent3 8" xfId="196"/>
    <cellStyle name="40% - Accent3 8 2" xfId="1348"/>
    <cellStyle name="40% - Accent3 8 2 2" xfId="3166"/>
    <cellStyle name="40% - Accent3 8 2 2 2" xfId="7749"/>
    <cellStyle name="40% - Accent3 8 2 2 2 2" xfId="18846"/>
    <cellStyle name="40% - Accent3 8 2 2 3" xfId="14263"/>
    <cellStyle name="40% - Accent3 8 2 3" xfId="5940"/>
    <cellStyle name="40% - Accent3 8 2 3 2" xfId="17037"/>
    <cellStyle name="40% - Accent3 8 2 4" xfId="12453"/>
    <cellStyle name="40% - Accent3 8 3" xfId="4090"/>
    <cellStyle name="40% - Accent3 8 3 2" xfId="8673"/>
    <cellStyle name="40% - Accent3 8 3 2 2" xfId="19770"/>
    <cellStyle name="40% - Accent3 8 3 3" xfId="15187"/>
    <cellStyle name="40% - Accent3 8 4" xfId="2281"/>
    <cellStyle name="40% - Accent3 8 4 2" xfId="6864"/>
    <cellStyle name="40% - Accent3 8 4 2 2" xfId="17961"/>
    <cellStyle name="40% - Accent3 8 4 3" xfId="13378"/>
    <cellStyle name="40% - Accent3 8 5" xfId="5015"/>
    <cellStyle name="40% - Accent3 8 5 2" xfId="16112"/>
    <cellStyle name="40% - Accent3 8 6" xfId="424"/>
    <cellStyle name="40% - Accent3 8 6 2" xfId="11540"/>
    <cellStyle name="40% - Accent3 8 7" xfId="11317"/>
    <cellStyle name="40% - Accent3 80" xfId="9519"/>
    <cellStyle name="40% - Accent3 80 2" xfId="20615"/>
    <cellStyle name="40% - Accent3 81" xfId="9532"/>
    <cellStyle name="40% - Accent3 81 2" xfId="20628"/>
    <cellStyle name="40% - Accent3 82" xfId="9558"/>
    <cellStyle name="40% - Accent3 82 2" xfId="20654"/>
    <cellStyle name="40% - Accent3 83" xfId="9584"/>
    <cellStyle name="40% - Accent3 83 2" xfId="20680"/>
    <cellStyle name="40% - Accent3 84" xfId="9610"/>
    <cellStyle name="40% - Accent3 84 2" xfId="20706"/>
    <cellStyle name="40% - Accent3 85" xfId="9636"/>
    <cellStyle name="40% - Accent3 85 2" xfId="20732"/>
    <cellStyle name="40% - Accent3 86" xfId="9662"/>
    <cellStyle name="40% - Accent3 86 2" xfId="20758"/>
    <cellStyle name="40% - Accent3 87" xfId="9688"/>
    <cellStyle name="40% - Accent3 87 2" xfId="20784"/>
    <cellStyle name="40% - Accent3 88" xfId="9714"/>
    <cellStyle name="40% - Accent3 88 2" xfId="20810"/>
    <cellStyle name="40% - Accent3 89" xfId="9740"/>
    <cellStyle name="40% - Accent3 89 2" xfId="20836"/>
    <cellStyle name="40% - Accent3 9" xfId="209"/>
    <cellStyle name="40% - Accent3 9 2" xfId="1361"/>
    <cellStyle name="40% - Accent3 9 2 2" xfId="3179"/>
    <cellStyle name="40% - Accent3 9 2 2 2" xfId="7762"/>
    <cellStyle name="40% - Accent3 9 2 2 2 2" xfId="18859"/>
    <cellStyle name="40% - Accent3 9 2 2 3" xfId="14276"/>
    <cellStyle name="40% - Accent3 9 2 3" xfId="5953"/>
    <cellStyle name="40% - Accent3 9 2 3 2" xfId="17050"/>
    <cellStyle name="40% - Accent3 9 2 4" xfId="12466"/>
    <cellStyle name="40% - Accent3 9 3" xfId="4103"/>
    <cellStyle name="40% - Accent3 9 3 2" xfId="8686"/>
    <cellStyle name="40% - Accent3 9 3 2 2" xfId="19783"/>
    <cellStyle name="40% - Accent3 9 3 3" xfId="15200"/>
    <cellStyle name="40% - Accent3 9 4" xfId="2294"/>
    <cellStyle name="40% - Accent3 9 4 2" xfId="6877"/>
    <cellStyle name="40% - Accent3 9 4 2 2" xfId="17974"/>
    <cellStyle name="40% - Accent3 9 4 3" xfId="13391"/>
    <cellStyle name="40% - Accent3 9 5" xfId="5028"/>
    <cellStyle name="40% - Accent3 9 5 2" xfId="16125"/>
    <cellStyle name="40% - Accent3 9 6" xfId="437"/>
    <cellStyle name="40% - Accent3 9 6 2" xfId="11553"/>
    <cellStyle name="40% - Accent3 9 7" xfId="11330"/>
    <cellStyle name="40% - Accent3 90" xfId="9766"/>
    <cellStyle name="40% - Accent3 90 2" xfId="20862"/>
    <cellStyle name="40% - Accent3 91" xfId="9792"/>
    <cellStyle name="40% - Accent3 91 2" xfId="20888"/>
    <cellStyle name="40% - Accent3 92" xfId="9818"/>
    <cellStyle name="40% - Accent3 92 2" xfId="20914"/>
    <cellStyle name="40% - Accent3 93" xfId="9844"/>
    <cellStyle name="40% - Accent3 93 2" xfId="20940"/>
    <cellStyle name="40% - Accent3 94" xfId="9870"/>
    <cellStyle name="40% - Accent3 94 2" xfId="20966"/>
    <cellStyle name="40% - Accent3 95" xfId="9896"/>
    <cellStyle name="40% - Accent3 95 2" xfId="20992"/>
    <cellStyle name="40% - Accent3 96" xfId="9909"/>
    <cellStyle name="40% - Accent3 96 2" xfId="21005"/>
    <cellStyle name="40% - Accent3 97" xfId="9935"/>
    <cellStyle name="40% - Accent3 97 2" xfId="21031"/>
    <cellStyle name="40% - Accent3 98" xfId="9948"/>
    <cellStyle name="40% - Accent3 98 2" xfId="21044"/>
    <cellStyle name="40% - Accent3 99" xfId="9961"/>
    <cellStyle name="40% - Accent3 99 2" xfId="21057"/>
    <cellStyle name="40% - Accent4" xfId="85" builtinId="43" customBuiltin="1"/>
    <cellStyle name="40% - Accent4 10" xfId="224"/>
    <cellStyle name="40% - Accent4 10 2" xfId="1376"/>
    <cellStyle name="40% - Accent4 10 2 2" xfId="3194"/>
    <cellStyle name="40% - Accent4 10 2 2 2" xfId="7777"/>
    <cellStyle name="40% - Accent4 10 2 2 2 2" xfId="18874"/>
    <cellStyle name="40% - Accent4 10 2 2 3" xfId="14291"/>
    <cellStyle name="40% - Accent4 10 2 3" xfId="5968"/>
    <cellStyle name="40% - Accent4 10 2 3 2" xfId="17065"/>
    <cellStyle name="40% - Accent4 10 2 4" xfId="12481"/>
    <cellStyle name="40% - Accent4 10 3" xfId="4118"/>
    <cellStyle name="40% - Accent4 10 3 2" xfId="8701"/>
    <cellStyle name="40% - Accent4 10 3 2 2" xfId="19798"/>
    <cellStyle name="40% - Accent4 10 3 3" xfId="15215"/>
    <cellStyle name="40% - Accent4 10 4" xfId="2309"/>
    <cellStyle name="40% - Accent4 10 4 2" xfId="6892"/>
    <cellStyle name="40% - Accent4 10 4 2 2" xfId="17989"/>
    <cellStyle name="40% - Accent4 10 4 3" xfId="13406"/>
    <cellStyle name="40% - Accent4 10 5" xfId="5043"/>
    <cellStyle name="40% - Accent4 10 5 2" xfId="16140"/>
    <cellStyle name="40% - Accent4 10 6" xfId="452"/>
    <cellStyle name="40% - Accent4 10 6 2" xfId="11568"/>
    <cellStyle name="40% - Accent4 10 7" xfId="11345"/>
    <cellStyle name="40% - Accent4 100" xfId="9976"/>
    <cellStyle name="40% - Accent4 100 2" xfId="21072"/>
    <cellStyle name="40% - Accent4 101" xfId="9989"/>
    <cellStyle name="40% - Accent4 101 2" xfId="21085"/>
    <cellStyle name="40% - Accent4 102" xfId="10002"/>
    <cellStyle name="40% - Accent4 102 2" xfId="21098"/>
    <cellStyle name="40% - Accent4 103" xfId="10015"/>
    <cellStyle name="40% - Accent4 103 2" xfId="21111"/>
    <cellStyle name="40% - Accent4 104" xfId="10028"/>
    <cellStyle name="40% - Accent4 104 2" xfId="21124"/>
    <cellStyle name="40% - Accent4 105" xfId="10041"/>
    <cellStyle name="40% - Accent4 105 2" xfId="21137"/>
    <cellStyle name="40% - Accent4 106" xfId="10054"/>
    <cellStyle name="40% - Accent4 106 2" xfId="21150"/>
    <cellStyle name="40% - Accent4 107" xfId="10067"/>
    <cellStyle name="40% - Accent4 107 2" xfId="21163"/>
    <cellStyle name="40% - Accent4 108" xfId="10080"/>
    <cellStyle name="40% - Accent4 108 2" xfId="21176"/>
    <cellStyle name="40% - Accent4 109" xfId="10093"/>
    <cellStyle name="40% - Accent4 109 2" xfId="21189"/>
    <cellStyle name="40% - Accent4 11" xfId="237"/>
    <cellStyle name="40% - Accent4 11 2" xfId="1389"/>
    <cellStyle name="40% - Accent4 11 2 2" xfId="3207"/>
    <cellStyle name="40% - Accent4 11 2 2 2" xfId="7790"/>
    <cellStyle name="40% - Accent4 11 2 2 2 2" xfId="18887"/>
    <cellStyle name="40% - Accent4 11 2 2 3" xfId="14304"/>
    <cellStyle name="40% - Accent4 11 2 3" xfId="5981"/>
    <cellStyle name="40% - Accent4 11 2 3 2" xfId="17078"/>
    <cellStyle name="40% - Accent4 11 2 4" xfId="12494"/>
    <cellStyle name="40% - Accent4 11 3" xfId="4131"/>
    <cellStyle name="40% - Accent4 11 3 2" xfId="8714"/>
    <cellStyle name="40% - Accent4 11 3 2 2" xfId="19811"/>
    <cellStyle name="40% - Accent4 11 3 3" xfId="15228"/>
    <cellStyle name="40% - Accent4 11 4" xfId="2322"/>
    <cellStyle name="40% - Accent4 11 4 2" xfId="6905"/>
    <cellStyle name="40% - Accent4 11 4 2 2" xfId="18002"/>
    <cellStyle name="40% - Accent4 11 4 3" xfId="13419"/>
    <cellStyle name="40% - Accent4 11 5" xfId="5056"/>
    <cellStyle name="40% - Accent4 11 5 2" xfId="16153"/>
    <cellStyle name="40% - Accent4 11 6" xfId="465"/>
    <cellStyle name="40% - Accent4 11 6 2" xfId="11581"/>
    <cellStyle name="40% - Accent4 11 7" xfId="11358"/>
    <cellStyle name="40% - Accent4 110" xfId="10106"/>
    <cellStyle name="40% - Accent4 110 2" xfId="21202"/>
    <cellStyle name="40% - Accent4 111" xfId="10119"/>
    <cellStyle name="40% - Accent4 111 2" xfId="21215"/>
    <cellStyle name="40% - Accent4 112" xfId="10132"/>
    <cellStyle name="40% - Accent4 112 2" xfId="21228"/>
    <cellStyle name="40% - Accent4 113" xfId="10145"/>
    <cellStyle name="40% - Accent4 113 2" xfId="21241"/>
    <cellStyle name="40% - Accent4 114" xfId="10158"/>
    <cellStyle name="40% - Accent4 114 2" xfId="21254"/>
    <cellStyle name="40% - Accent4 115" xfId="10171"/>
    <cellStyle name="40% - Accent4 115 2" xfId="21267"/>
    <cellStyle name="40% - Accent4 116" xfId="10184"/>
    <cellStyle name="40% - Accent4 116 2" xfId="21280"/>
    <cellStyle name="40% - Accent4 117" xfId="10197"/>
    <cellStyle name="40% - Accent4 117 2" xfId="21293"/>
    <cellStyle name="40% - Accent4 118" xfId="10210"/>
    <cellStyle name="40% - Accent4 118 2" xfId="21306"/>
    <cellStyle name="40% - Accent4 119" xfId="10223"/>
    <cellStyle name="40% - Accent4 119 2" xfId="21319"/>
    <cellStyle name="40% - Accent4 12" xfId="250"/>
    <cellStyle name="40% - Accent4 12 2" xfId="1402"/>
    <cellStyle name="40% - Accent4 12 2 2" xfId="3220"/>
    <cellStyle name="40% - Accent4 12 2 2 2" xfId="7803"/>
    <cellStyle name="40% - Accent4 12 2 2 2 2" xfId="18900"/>
    <cellStyle name="40% - Accent4 12 2 2 3" xfId="14317"/>
    <cellStyle name="40% - Accent4 12 2 3" xfId="5994"/>
    <cellStyle name="40% - Accent4 12 2 3 2" xfId="17091"/>
    <cellStyle name="40% - Accent4 12 2 4" xfId="12507"/>
    <cellStyle name="40% - Accent4 12 3" xfId="4144"/>
    <cellStyle name="40% - Accent4 12 3 2" xfId="8727"/>
    <cellStyle name="40% - Accent4 12 3 2 2" xfId="19824"/>
    <cellStyle name="40% - Accent4 12 3 3" xfId="15241"/>
    <cellStyle name="40% - Accent4 12 4" xfId="2335"/>
    <cellStyle name="40% - Accent4 12 4 2" xfId="6918"/>
    <cellStyle name="40% - Accent4 12 4 2 2" xfId="18015"/>
    <cellStyle name="40% - Accent4 12 4 3" xfId="13432"/>
    <cellStyle name="40% - Accent4 12 5" xfId="5069"/>
    <cellStyle name="40% - Accent4 12 5 2" xfId="16166"/>
    <cellStyle name="40% - Accent4 12 6" xfId="478"/>
    <cellStyle name="40% - Accent4 12 6 2" xfId="11594"/>
    <cellStyle name="40% - Accent4 12 7" xfId="11371"/>
    <cellStyle name="40% - Accent4 120" xfId="10236"/>
    <cellStyle name="40% - Accent4 120 2" xfId="21332"/>
    <cellStyle name="40% - Accent4 121" xfId="10249"/>
    <cellStyle name="40% - Accent4 121 2" xfId="21345"/>
    <cellStyle name="40% - Accent4 122" xfId="10275"/>
    <cellStyle name="40% - Accent4 122 2" xfId="21371"/>
    <cellStyle name="40% - Accent4 123" xfId="10301"/>
    <cellStyle name="40% - Accent4 123 2" xfId="21397"/>
    <cellStyle name="40% - Accent4 124" xfId="10314"/>
    <cellStyle name="40% - Accent4 124 2" xfId="21410"/>
    <cellStyle name="40% - Accent4 125" xfId="10327"/>
    <cellStyle name="40% - Accent4 125 2" xfId="21423"/>
    <cellStyle name="40% - Accent4 126" xfId="10353"/>
    <cellStyle name="40% - Accent4 126 2" xfId="21449"/>
    <cellStyle name="40% - Accent4 127" xfId="10379"/>
    <cellStyle name="40% - Accent4 127 2" xfId="21475"/>
    <cellStyle name="40% - Accent4 128" xfId="10405"/>
    <cellStyle name="40% - Accent4 128 2" xfId="21501"/>
    <cellStyle name="40% - Accent4 129" xfId="10431"/>
    <cellStyle name="40% - Accent4 129 2" xfId="21527"/>
    <cellStyle name="40% - Accent4 13" xfId="263"/>
    <cellStyle name="40% - Accent4 13 2" xfId="1415"/>
    <cellStyle name="40% - Accent4 13 2 2" xfId="3233"/>
    <cellStyle name="40% - Accent4 13 2 2 2" xfId="7816"/>
    <cellStyle name="40% - Accent4 13 2 2 2 2" xfId="18913"/>
    <cellStyle name="40% - Accent4 13 2 2 3" xfId="14330"/>
    <cellStyle name="40% - Accent4 13 2 3" xfId="6007"/>
    <cellStyle name="40% - Accent4 13 2 3 2" xfId="17104"/>
    <cellStyle name="40% - Accent4 13 2 4" xfId="12520"/>
    <cellStyle name="40% - Accent4 13 3" xfId="4157"/>
    <cellStyle name="40% - Accent4 13 3 2" xfId="8740"/>
    <cellStyle name="40% - Accent4 13 3 2 2" xfId="19837"/>
    <cellStyle name="40% - Accent4 13 3 3" xfId="15254"/>
    <cellStyle name="40% - Accent4 13 4" xfId="2348"/>
    <cellStyle name="40% - Accent4 13 4 2" xfId="6931"/>
    <cellStyle name="40% - Accent4 13 4 2 2" xfId="18028"/>
    <cellStyle name="40% - Accent4 13 4 3" xfId="13445"/>
    <cellStyle name="40% - Accent4 13 5" xfId="5082"/>
    <cellStyle name="40% - Accent4 13 5 2" xfId="16179"/>
    <cellStyle name="40% - Accent4 13 6" xfId="491"/>
    <cellStyle name="40% - Accent4 13 6 2" xfId="11607"/>
    <cellStyle name="40% - Accent4 13 7" xfId="11384"/>
    <cellStyle name="40% - Accent4 130" xfId="10457"/>
    <cellStyle name="40% - Accent4 130 2" xfId="21553"/>
    <cellStyle name="40% - Accent4 131" xfId="10483"/>
    <cellStyle name="40% - Accent4 131 2" xfId="21579"/>
    <cellStyle name="40% - Accent4 132" xfId="10509"/>
    <cellStyle name="40% - Accent4 132 2" xfId="21605"/>
    <cellStyle name="40% - Accent4 133" xfId="10535"/>
    <cellStyle name="40% - Accent4 133 2" xfId="21631"/>
    <cellStyle name="40% - Accent4 134" xfId="10548"/>
    <cellStyle name="40% - Accent4 134 2" xfId="21644"/>
    <cellStyle name="40% - Accent4 135" xfId="10561"/>
    <cellStyle name="40% - Accent4 135 2" xfId="21657"/>
    <cellStyle name="40% - Accent4 136" xfId="10574"/>
    <cellStyle name="40% - Accent4 136 2" xfId="21670"/>
    <cellStyle name="40% - Accent4 137" xfId="10587"/>
    <cellStyle name="40% - Accent4 137 2" xfId="21683"/>
    <cellStyle name="40% - Accent4 138" xfId="10613"/>
    <cellStyle name="40% - Accent4 138 2" xfId="21709"/>
    <cellStyle name="40% - Accent4 139" xfId="10626"/>
    <cellStyle name="40% - Accent4 139 2" xfId="21722"/>
    <cellStyle name="40% - Accent4 14" xfId="302"/>
    <cellStyle name="40% - Accent4 14 2" xfId="1428"/>
    <cellStyle name="40% - Accent4 14 2 2" xfId="3246"/>
    <cellStyle name="40% - Accent4 14 2 2 2" xfId="7829"/>
    <cellStyle name="40% - Accent4 14 2 2 2 2" xfId="18926"/>
    <cellStyle name="40% - Accent4 14 2 2 3" xfId="14343"/>
    <cellStyle name="40% - Accent4 14 2 3" xfId="6020"/>
    <cellStyle name="40% - Accent4 14 2 3 2" xfId="17117"/>
    <cellStyle name="40% - Accent4 14 2 4" xfId="12533"/>
    <cellStyle name="40% - Accent4 14 3" xfId="4170"/>
    <cellStyle name="40% - Accent4 14 3 2" xfId="8753"/>
    <cellStyle name="40% - Accent4 14 3 2 2" xfId="19850"/>
    <cellStyle name="40% - Accent4 14 3 3" xfId="15267"/>
    <cellStyle name="40% - Accent4 14 4" xfId="2361"/>
    <cellStyle name="40% - Accent4 14 4 2" xfId="6944"/>
    <cellStyle name="40% - Accent4 14 4 2 2" xfId="18041"/>
    <cellStyle name="40% - Accent4 14 4 3" xfId="13458"/>
    <cellStyle name="40% - Accent4 14 5" xfId="5095"/>
    <cellStyle name="40% - Accent4 14 5 2" xfId="16192"/>
    <cellStyle name="40% - Accent4 14 6" xfId="504"/>
    <cellStyle name="40% - Accent4 14 6 2" xfId="11620"/>
    <cellStyle name="40% - Accent4 14 7" xfId="11423"/>
    <cellStyle name="40% - Accent4 140" xfId="10639"/>
    <cellStyle name="40% - Accent4 140 2" xfId="21735"/>
    <cellStyle name="40% - Accent4 141" xfId="10652"/>
    <cellStyle name="40% - Accent4 141 2" xfId="21748"/>
    <cellStyle name="40% - Accent4 142" xfId="10665"/>
    <cellStyle name="40% - Accent4 142 2" xfId="21761"/>
    <cellStyle name="40% - Accent4 143" xfId="10678"/>
    <cellStyle name="40% - Accent4 143 2" xfId="21774"/>
    <cellStyle name="40% - Accent4 144" xfId="10691"/>
    <cellStyle name="40% - Accent4 144 2" xfId="21787"/>
    <cellStyle name="40% - Accent4 145" xfId="10704"/>
    <cellStyle name="40% - Accent4 145 2" xfId="21800"/>
    <cellStyle name="40% - Accent4 146" xfId="10717"/>
    <cellStyle name="40% - Accent4 146 2" xfId="21813"/>
    <cellStyle name="40% - Accent4 147" xfId="10730"/>
    <cellStyle name="40% - Accent4 147 2" xfId="21826"/>
    <cellStyle name="40% - Accent4 148" xfId="10743"/>
    <cellStyle name="40% - Accent4 148 2" xfId="21839"/>
    <cellStyle name="40% - Accent4 149" xfId="10756"/>
    <cellStyle name="40% - Accent4 149 2" xfId="21852"/>
    <cellStyle name="40% - Accent4 15" xfId="329"/>
    <cellStyle name="40% - Accent4 15 2" xfId="1441"/>
    <cellStyle name="40% - Accent4 15 2 2" xfId="3259"/>
    <cellStyle name="40% - Accent4 15 2 2 2" xfId="7842"/>
    <cellStyle name="40% - Accent4 15 2 2 2 2" xfId="18939"/>
    <cellStyle name="40% - Accent4 15 2 2 3" xfId="14356"/>
    <cellStyle name="40% - Accent4 15 2 3" xfId="6033"/>
    <cellStyle name="40% - Accent4 15 2 3 2" xfId="17130"/>
    <cellStyle name="40% - Accent4 15 2 4" xfId="12546"/>
    <cellStyle name="40% - Accent4 15 3" xfId="4183"/>
    <cellStyle name="40% - Accent4 15 3 2" xfId="8766"/>
    <cellStyle name="40% - Accent4 15 3 2 2" xfId="19863"/>
    <cellStyle name="40% - Accent4 15 3 3" xfId="15280"/>
    <cellStyle name="40% - Accent4 15 4" xfId="2374"/>
    <cellStyle name="40% - Accent4 15 4 2" xfId="6957"/>
    <cellStyle name="40% - Accent4 15 4 2 2" xfId="18054"/>
    <cellStyle name="40% - Accent4 15 4 3" xfId="13471"/>
    <cellStyle name="40% - Accent4 15 5" xfId="5108"/>
    <cellStyle name="40% - Accent4 15 5 2" xfId="16205"/>
    <cellStyle name="40% - Accent4 15 6" xfId="11450"/>
    <cellStyle name="40% - Accent4 150" xfId="10769"/>
    <cellStyle name="40% - Accent4 150 2" xfId="21865"/>
    <cellStyle name="40% - Accent4 151" xfId="10795"/>
    <cellStyle name="40% - Accent4 151 2" xfId="21891"/>
    <cellStyle name="40% - Accent4 152" xfId="10808"/>
    <cellStyle name="40% - Accent4 152 2" xfId="21904"/>
    <cellStyle name="40% - Accent4 153" xfId="10821"/>
    <cellStyle name="40% - Accent4 153 2" xfId="21917"/>
    <cellStyle name="40% - Accent4 154" xfId="10834"/>
    <cellStyle name="40% - Accent4 154 2" xfId="21930"/>
    <cellStyle name="40% - Accent4 155" xfId="10847"/>
    <cellStyle name="40% - Accent4 156" xfId="10860"/>
    <cellStyle name="40% - Accent4 157" xfId="10873"/>
    <cellStyle name="40% - Accent4 158" xfId="10886"/>
    <cellStyle name="40% - Accent4 159" xfId="10899"/>
    <cellStyle name="40% - Accent4 16" xfId="517"/>
    <cellStyle name="40% - Accent4 16 2" xfId="1454"/>
    <cellStyle name="40% - Accent4 16 2 2" xfId="3272"/>
    <cellStyle name="40% - Accent4 16 2 2 2" xfId="7855"/>
    <cellStyle name="40% - Accent4 16 2 2 2 2" xfId="18952"/>
    <cellStyle name="40% - Accent4 16 2 2 3" xfId="14369"/>
    <cellStyle name="40% - Accent4 16 2 3" xfId="6046"/>
    <cellStyle name="40% - Accent4 16 2 3 2" xfId="17143"/>
    <cellStyle name="40% - Accent4 16 2 4" xfId="12559"/>
    <cellStyle name="40% - Accent4 16 3" xfId="4196"/>
    <cellStyle name="40% - Accent4 16 3 2" xfId="8779"/>
    <cellStyle name="40% - Accent4 16 3 2 2" xfId="19876"/>
    <cellStyle name="40% - Accent4 16 3 3" xfId="15293"/>
    <cellStyle name="40% - Accent4 16 4" xfId="2387"/>
    <cellStyle name="40% - Accent4 16 4 2" xfId="6970"/>
    <cellStyle name="40% - Accent4 16 4 2 2" xfId="18067"/>
    <cellStyle name="40% - Accent4 16 4 3" xfId="13484"/>
    <cellStyle name="40% - Accent4 16 5" xfId="5121"/>
    <cellStyle name="40% - Accent4 16 5 2" xfId="16218"/>
    <cellStyle name="40% - Accent4 16 6" xfId="11633"/>
    <cellStyle name="40% - Accent4 160" xfId="10912"/>
    <cellStyle name="40% - Accent4 161" xfId="10925"/>
    <cellStyle name="40% - Accent4 162" xfId="10938"/>
    <cellStyle name="40% - Accent4 163" xfId="10951"/>
    <cellStyle name="40% - Accent4 164" xfId="10964"/>
    <cellStyle name="40% - Accent4 165" xfId="10977"/>
    <cellStyle name="40% - Accent4 166" xfId="10990"/>
    <cellStyle name="40% - Accent4 167" xfId="11003"/>
    <cellStyle name="40% - Accent4 168" xfId="11016"/>
    <cellStyle name="40% - Accent4 169" xfId="11029"/>
    <cellStyle name="40% - Accent4 17" xfId="530"/>
    <cellStyle name="40% - Accent4 17 2" xfId="1467"/>
    <cellStyle name="40% - Accent4 17 2 2" xfId="3285"/>
    <cellStyle name="40% - Accent4 17 2 2 2" xfId="7868"/>
    <cellStyle name="40% - Accent4 17 2 2 2 2" xfId="18965"/>
    <cellStyle name="40% - Accent4 17 2 2 3" xfId="14382"/>
    <cellStyle name="40% - Accent4 17 2 3" xfId="6059"/>
    <cellStyle name="40% - Accent4 17 2 3 2" xfId="17156"/>
    <cellStyle name="40% - Accent4 17 2 4" xfId="12572"/>
    <cellStyle name="40% - Accent4 17 3" xfId="4209"/>
    <cellStyle name="40% - Accent4 17 3 2" xfId="8792"/>
    <cellStyle name="40% - Accent4 17 3 2 2" xfId="19889"/>
    <cellStyle name="40% - Accent4 17 3 3" xfId="15306"/>
    <cellStyle name="40% - Accent4 17 4" xfId="2400"/>
    <cellStyle name="40% - Accent4 17 4 2" xfId="6983"/>
    <cellStyle name="40% - Accent4 17 4 2 2" xfId="18080"/>
    <cellStyle name="40% - Accent4 17 4 3" xfId="13497"/>
    <cellStyle name="40% - Accent4 17 5" xfId="5134"/>
    <cellStyle name="40% - Accent4 17 5 2" xfId="16231"/>
    <cellStyle name="40% - Accent4 17 6" xfId="11646"/>
    <cellStyle name="40% - Accent4 170" xfId="11042"/>
    <cellStyle name="40% - Accent4 171" xfId="11055"/>
    <cellStyle name="40% - Accent4 172" xfId="11068"/>
    <cellStyle name="40% - Accent4 173" xfId="11081"/>
    <cellStyle name="40% - Accent4 174" xfId="11094"/>
    <cellStyle name="40% - Accent4 175" xfId="11107"/>
    <cellStyle name="40% - Accent4 176" xfId="11120"/>
    <cellStyle name="40% - Accent4 177" xfId="11133"/>
    <cellStyle name="40% - Accent4 178" xfId="11146"/>
    <cellStyle name="40% - Accent4 179" xfId="11159"/>
    <cellStyle name="40% - Accent4 18" xfId="543"/>
    <cellStyle name="40% - Accent4 18 2" xfId="1480"/>
    <cellStyle name="40% - Accent4 18 2 2" xfId="3298"/>
    <cellStyle name="40% - Accent4 18 2 2 2" xfId="7881"/>
    <cellStyle name="40% - Accent4 18 2 2 2 2" xfId="18978"/>
    <cellStyle name="40% - Accent4 18 2 2 3" xfId="14395"/>
    <cellStyle name="40% - Accent4 18 2 3" xfId="6072"/>
    <cellStyle name="40% - Accent4 18 2 3 2" xfId="17169"/>
    <cellStyle name="40% - Accent4 18 2 4" xfId="12585"/>
    <cellStyle name="40% - Accent4 18 3" xfId="4222"/>
    <cellStyle name="40% - Accent4 18 3 2" xfId="8805"/>
    <cellStyle name="40% - Accent4 18 3 2 2" xfId="19902"/>
    <cellStyle name="40% - Accent4 18 3 3" xfId="15319"/>
    <cellStyle name="40% - Accent4 18 4" xfId="2413"/>
    <cellStyle name="40% - Accent4 18 4 2" xfId="6996"/>
    <cellStyle name="40% - Accent4 18 4 2 2" xfId="18093"/>
    <cellStyle name="40% - Accent4 18 4 3" xfId="13510"/>
    <cellStyle name="40% - Accent4 18 5" xfId="5147"/>
    <cellStyle name="40% - Accent4 18 5 2" xfId="16244"/>
    <cellStyle name="40% - Accent4 18 6" xfId="11659"/>
    <cellStyle name="40% - Accent4 180" xfId="11172"/>
    <cellStyle name="40% - Accent4 181" xfId="11213"/>
    <cellStyle name="40% - Accent4 182" xfId="21943"/>
    <cellStyle name="40% - Accent4 183" xfId="21956"/>
    <cellStyle name="40% - Accent4 184" xfId="21970"/>
    <cellStyle name="40% - Accent4 185" xfId="21983"/>
    <cellStyle name="40% - Accent4 186" xfId="21996"/>
    <cellStyle name="40% - Accent4 187" xfId="22009"/>
    <cellStyle name="40% - Accent4 188" xfId="22022"/>
    <cellStyle name="40% - Accent4 189" xfId="22035"/>
    <cellStyle name="40% - Accent4 19" xfId="556"/>
    <cellStyle name="40% - Accent4 19 2" xfId="1493"/>
    <cellStyle name="40% - Accent4 19 2 2" xfId="3311"/>
    <cellStyle name="40% - Accent4 19 2 2 2" xfId="7894"/>
    <cellStyle name="40% - Accent4 19 2 2 2 2" xfId="18991"/>
    <cellStyle name="40% - Accent4 19 2 2 3" xfId="14408"/>
    <cellStyle name="40% - Accent4 19 2 3" xfId="6085"/>
    <cellStyle name="40% - Accent4 19 2 3 2" xfId="17182"/>
    <cellStyle name="40% - Accent4 19 2 4" xfId="12598"/>
    <cellStyle name="40% - Accent4 19 3" xfId="4235"/>
    <cellStyle name="40% - Accent4 19 3 2" xfId="8818"/>
    <cellStyle name="40% - Accent4 19 3 2 2" xfId="19915"/>
    <cellStyle name="40% - Accent4 19 3 3" xfId="15332"/>
    <cellStyle name="40% - Accent4 19 4" xfId="2426"/>
    <cellStyle name="40% - Accent4 19 4 2" xfId="7009"/>
    <cellStyle name="40% - Accent4 19 4 2 2" xfId="18106"/>
    <cellStyle name="40% - Accent4 19 4 3" xfId="13523"/>
    <cellStyle name="40% - Accent4 19 5" xfId="5160"/>
    <cellStyle name="40% - Accent4 19 5 2" xfId="16257"/>
    <cellStyle name="40% - Accent4 19 6" xfId="11672"/>
    <cellStyle name="40% - Accent4 190" xfId="22048"/>
    <cellStyle name="40% - Accent4 191" xfId="22061"/>
    <cellStyle name="40% - Accent4 192" xfId="22074"/>
    <cellStyle name="40% - Accent4 193" xfId="22087"/>
    <cellStyle name="40% - Accent4 194" xfId="22100"/>
    <cellStyle name="40% - Accent4 195" xfId="22113"/>
    <cellStyle name="40% - Accent4 196" xfId="22126"/>
    <cellStyle name="40% - Accent4 197" xfId="22139"/>
    <cellStyle name="40% - Accent4 198" xfId="22152"/>
    <cellStyle name="40% - Accent4 199" xfId="22165"/>
    <cellStyle name="40% - Accent4 2" xfId="19"/>
    <cellStyle name="40% - Accent4 2 10" xfId="9599"/>
    <cellStyle name="40% - Accent4 2 10 2" xfId="20695"/>
    <cellStyle name="40% - Accent4 2 11" xfId="9625"/>
    <cellStyle name="40% - Accent4 2 11 2" xfId="20721"/>
    <cellStyle name="40% - Accent4 2 12" xfId="9651"/>
    <cellStyle name="40% - Accent4 2 12 2" xfId="20747"/>
    <cellStyle name="40% - Accent4 2 13" xfId="9677"/>
    <cellStyle name="40% - Accent4 2 13 2" xfId="20773"/>
    <cellStyle name="40% - Accent4 2 14" xfId="9703"/>
    <cellStyle name="40% - Accent4 2 14 2" xfId="20799"/>
    <cellStyle name="40% - Accent4 2 15" xfId="9729"/>
    <cellStyle name="40% - Accent4 2 15 2" xfId="20825"/>
    <cellStyle name="40% - Accent4 2 16" xfId="9755"/>
    <cellStyle name="40% - Accent4 2 16 2" xfId="20851"/>
    <cellStyle name="40% - Accent4 2 17" xfId="9781"/>
    <cellStyle name="40% - Accent4 2 17 2" xfId="20877"/>
    <cellStyle name="40% - Accent4 2 18" xfId="9807"/>
    <cellStyle name="40% - Accent4 2 18 2" xfId="20903"/>
    <cellStyle name="40% - Accent4 2 19" xfId="9833"/>
    <cellStyle name="40% - Accent4 2 19 2" xfId="20929"/>
    <cellStyle name="40% - Accent4 2 2" xfId="106"/>
    <cellStyle name="40% - Accent4 2 2 2" xfId="3090"/>
    <cellStyle name="40% - Accent4 2 2 2 2" xfId="7673"/>
    <cellStyle name="40% - Accent4 2 2 2 2 2" xfId="18770"/>
    <cellStyle name="40% - Accent4 2 2 2 3" xfId="14187"/>
    <cellStyle name="40% - Accent4 2 2 3" xfId="5864"/>
    <cellStyle name="40% - Accent4 2 2 3 2" xfId="16961"/>
    <cellStyle name="40% - Accent4 2 2 4" xfId="1270"/>
    <cellStyle name="40% - Accent4 2 2 4 2" xfId="12377"/>
    <cellStyle name="40% - Accent4 2 2 5" xfId="11228"/>
    <cellStyle name="40% - Accent4 2 20" xfId="9859"/>
    <cellStyle name="40% - Accent4 2 20 2" xfId="20955"/>
    <cellStyle name="40% - Accent4 2 21" xfId="9885"/>
    <cellStyle name="40% - Accent4 2 21 2" xfId="20981"/>
    <cellStyle name="40% - Accent4 2 22" xfId="9924"/>
    <cellStyle name="40% - Accent4 2 22 2" xfId="21020"/>
    <cellStyle name="40% - Accent4 2 23" xfId="10262"/>
    <cellStyle name="40% - Accent4 2 23 2" xfId="21358"/>
    <cellStyle name="40% - Accent4 2 24" xfId="10288"/>
    <cellStyle name="40% - Accent4 2 24 2" xfId="21384"/>
    <cellStyle name="40% - Accent4 2 25" xfId="10340"/>
    <cellStyle name="40% - Accent4 2 25 2" xfId="21436"/>
    <cellStyle name="40% - Accent4 2 26" xfId="10366"/>
    <cellStyle name="40% - Accent4 2 26 2" xfId="21462"/>
    <cellStyle name="40% - Accent4 2 27" xfId="10392"/>
    <cellStyle name="40% - Accent4 2 27 2" xfId="21488"/>
    <cellStyle name="40% - Accent4 2 28" xfId="10418"/>
    <cellStyle name="40% - Accent4 2 28 2" xfId="21514"/>
    <cellStyle name="40% - Accent4 2 29" xfId="10444"/>
    <cellStyle name="40% - Accent4 2 29 2" xfId="21540"/>
    <cellStyle name="40% - Accent4 2 3" xfId="145"/>
    <cellStyle name="40% - Accent4 2 3 2" xfId="8597"/>
    <cellStyle name="40% - Accent4 2 3 2 2" xfId="19694"/>
    <cellStyle name="40% - Accent4 2 3 3" xfId="4014"/>
    <cellStyle name="40% - Accent4 2 3 3 2" xfId="15111"/>
    <cellStyle name="40% - Accent4 2 3 4" xfId="11267"/>
    <cellStyle name="40% - Accent4 2 30" xfId="10470"/>
    <cellStyle name="40% - Accent4 2 30 2" xfId="21566"/>
    <cellStyle name="40% - Accent4 2 31" xfId="10496"/>
    <cellStyle name="40% - Accent4 2 31 2" xfId="21592"/>
    <cellStyle name="40% - Accent4 2 32" xfId="10522"/>
    <cellStyle name="40% - Accent4 2 32 2" xfId="21618"/>
    <cellStyle name="40% - Accent4 2 33" xfId="10600"/>
    <cellStyle name="40% - Accent4 2 33 2" xfId="21696"/>
    <cellStyle name="40% - Accent4 2 34" xfId="10782"/>
    <cellStyle name="40% - Accent4 2 34 2" xfId="21878"/>
    <cellStyle name="40% - Accent4 2 35" xfId="11197"/>
    <cellStyle name="40% - Accent4 2 4" xfId="172"/>
    <cellStyle name="40% - Accent4 2 4 2" xfId="6788"/>
    <cellStyle name="40% - Accent4 2 4 2 2" xfId="17885"/>
    <cellStyle name="40% - Accent4 2 4 3" xfId="2205"/>
    <cellStyle name="40% - Accent4 2 4 3 2" xfId="13302"/>
    <cellStyle name="40% - Accent4 2 4 4" xfId="11293"/>
    <cellStyle name="40% - Accent4 2 5" xfId="276"/>
    <cellStyle name="40% - Accent4 2 5 2" xfId="9481"/>
    <cellStyle name="40% - Accent4 2 5 2 2" xfId="20578"/>
    <cellStyle name="40% - Accent4 2 5 3" xfId="4898"/>
    <cellStyle name="40% - Accent4 2 5 3 2" xfId="15995"/>
    <cellStyle name="40% - Accent4 2 5 4" xfId="11397"/>
    <cellStyle name="40% - Accent4 2 6" xfId="315"/>
    <cellStyle name="40% - Accent4 2 6 2" xfId="4939"/>
    <cellStyle name="40% - Accent4 2 6 2 2" xfId="16036"/>
    <cellStyle name="40% - Accent4 2 6 3" xfId="11436"/>
    <cellStyle name="40% - Accent4 2 7" xfId="344"/>
    <cellStyle name="40% - Accent4 2 7 2" xfId="11464"/>
    <cellStyle name="40% - Accent4 2 8" xfId="9547"/>
    <cellStyle name="40% - Accent4 2 8 2" xfId="20643"/>
    <cellStyle name="40% - Accent4 2 9" xfId="9573"/>
    <cellStyle name="40% - Accent4 2 9 2" xfId="20669"/>
    <cellStyle name="40% - Accent4 20" xfId="570"/>
    <cellStyle name="40% - Accent4 20 2" xfId="1507"/>
    <cellStyle name="40% - Accent4 20 2 2" xfId="3324"/>
    <cellStyle name="40% - Accent4 20 2 2 2" xfId="7907"/>
    <cellStyle name="40% - Accent4 20 2 2 2 2" xfId="19004"/>
    <cellStyle name="40% - Accent4 20 2 2 3" xfId="14421"/>
    <cellStyle name="40% - Accent4 20 2 3" xfId="6098"/>
    <cellStyle name="40% - Accent4 20 2 3 2" xfId="17195"/>
    <cellStyle name="40% - Accent4 20 2 4" xfId="12611"/>
    <cellStyle name="40% - Accent4 20 3" xfId="4248"/>
    <cellStyle name="40% - Accent4 20 3 2" xfId="8831"/>
    <cellStyle name="40% - Accent4 20 3 2 2" xfId="19928"/>
    <cellStyle name="40% - Accent4 20 3 3" xfId="15345"/>
    <cellStyle name="40% - Accent4 20 4" xfId="2439"/>
    <cellStyle name="40% - Accent4 20 4 2" xfId="7022"/>
    <cellStyle name="40% - Accent4 20 4 2 2" xfId="18119"/>
    <cellStyle name="40% - Accent4 20 4 3" xfId="13536"/>
    <cellStyle name="40% - Accent4 20 5" xfId="5173"/>
    <cellStyle name="40% - Accent4 20 5 2" xfId="16270"/>
    <cellStyle name="40% - Accent4 20 6" xfId="11685"/>
    <cellStyle name="40% - Accent4 200" xfId="22178"/>
    <cellStyle name="40% - Accent4 201" xfId="22191"/>
    <cellStyle name="40% - Accent4 202" xfId="22204"/>
    <cellStyle name="40% - Accent4 203" xfId="22217"/>
    <cellStyle name="40% - Accent4 204" xfId="22230"/>
    <cellStyle name="40% - Accent4 205" xfId="22243"/>
    <cellStyle name="40% - Accent4 206" xfId="22256"/>
    <cellStyle name="40% - Accent4 207" xfId="22269"/>
    <cellStyle name="40% - Accent4 208" xfId="22282"/>
    <cellStyle name="40% - Accent4 209" xfId="22295"/>
    <cellStyle name="40% - Accent4 21" xfId="583"/>
    <cellStyle name="40% - Accent4 21 2" xfId="1520"/>
    <cellStyle name="40% - Accent4 21 2 2" xfId="3337"/>
    <cellStyle name="40% - Accent4 21 2 2 2" xfId="7920"/>
    <cellStyle name="40% - Accent4 21 2 2 2 2" xfId="19017"/>
    <cellStyle name="40% - Accent4 21 2 2 3" xfId="14434"/>
    <cellStyle name="40% - Accent4 21 2 3" xfId="6111"/>
    <cellStyle name="40% - Accent4 21 2 3 2" xfId="17208"/>
    <cellStyle name="40% - Accent4 21 2 4" xfId="12624"/>
    <cellStyle name="40% - Accent4 21 3" xfId="4261"/>
    <cellStyle name="40% - Accent4 21 3 2" xfId="8844"/>
    <cellStyle name="40% - Accent4 21 3 2 2" xfId="19941"/>
    <cellStyle name="40% - Accent4 21 3 3" xfId="15358"/>
    <cellStyle name="40% - Accent4 21 4" xfId="2452"/>
    <cellStyle name="40% - Accent4 21 4 2" xfId="7035"/>
    <cellStyle name="40% - Accent4 21 4 2 2" xfId="18132"/>
    <cellStyle name="40% - Accent4 21 4 3" xfId="13549"/>
    <cellStyle name="40% - Accent4 21 5" xfId="5186"/>
    <cellStyle name="40% - Accent4 21 5 2" xfId="16283"/>
    <cellStyle name="40% - Accent4 21 6" xfId="11698"/>
    <cellStyle name="40% - Accent4 210" xfId="22308"/>
    <cellStyle name="40% - Accent4 211" xfId="22321"/>
    <cellStyle name="40% - Accent4 212" xfId="22334"/>
    <cellStyle name="40% - Accent4 213" xfId="22347"/>
    <cellStyle name="40% - Accent4 22" xfId="596"/>
    <cellStyle name="40% - Accent4 22 2" xfId="1533"/>
    <cellStyle name="40% - Accent4 22 2 2" xfId="3350"/>
    <cellStyle name="40% - Accent4 22 2 2 2" xfId="7933"/>
    <cellStyle name="40% - Accent4 22 2 2 2 2" xfId="19030"/>
    <cellStyle name="40% - Accent4 22 2 2 3" xfId="14447"/>
    <cellStyle name="40% - Accent4 22 2 3" xfId="6124"/>
    <cellStyle name="40% - Accent4 22 2 3 2" xfId="17221"/>
    <cellStyle name="40% - Accent4 22 2 4" xfId="12637"/>
    <cellStyle name="40% - Accent4 22 3" xfId="4274"/>
    <cellStyle name="40% - Accent4 22 3 2" xfId="8857"/>
    <cellStyle name="40% - Accent4 22 3 2 2" xfId="19954"/>
    <cellStyle name="40% - Accent4 22 3 3" xfId="15371"/>
    <cellStyle name="40% - Accent4 22 4" xfId="2465"/>
    <cellStyle name="40% - Accent4 22 4 2" xfId="7048"/>
    <cellStyle name="40% - Accent4 22 4 2 2" xfId="18145"/>
    <cellStyle name="40% - Accent4 22 4 3" xfId="13562"/>
    <cellStyle name="40% - Accent4 22 5" xfId="5199"/>
    <cellStyle name="40% - Accent4 22 5 2" xfId="16296"/>
    <cellStyle name="40% - Accent4 22 6" xfId="11711"/>
    <cellStyle name="40% - Accent4 23" xfId="609"/>
    <cellStyle name="40% - Accent4 23 2" xfId="1546"/>
    <cellStyle name="40% - Accent4 23 2 2" xfId="3363"/>
    <cellStyle name="40% - Accent4 23 2 2 2" xfId="7946"/>
    <cellStyle name="40% - Accent4 23 2 2 2 2" xfId="19043"/>
    <cellStyle name="40% - Accent4 23 2 2 3" xfId="14460"/>
    <cellStyle name="40% - Accent4 23 2 3" xfId="6137"/>
    <cellStyle name="40% - Accent4 23 2 3 2" xfId="17234"/>
    <cellStyle name="40% - Accent4 23 2 4" xfId="12650"/>
    <cellStyle name="40% - Accent4 23 3" xfId="4287"/>
    <cellStyle name="40% - Accent4 23 3 2" xfId="8870"/>
    <cellStyle name="40% - Accent4 23 3 2 2" xfId="19967"/>
    <cellStyle name="40% - Accent4 23 3 3" xfId="15384"/>
    <cellStyle name="40% - Accent4 23 4" xfId="2478"/>
    <cellStyle name="40% - Accent4 23 4 2" xfId="7061"/>
    <cellStyle name="40% - Accent4 23 4 2 2" xfId="18158"/>
    <cellStyle name="40% - Accent4 23 4 3" xfId="13575"/>
    <cellStyle name="40% - Accent4 23 5" xfId="5212"/>
    <cellStyle name="40% - Accent4 23 5 2" xfId="16309"/>
    <cellStyle name="40% - Accent4 23 6" xfId="11724"/>
    <cellStyle name="40% - Accent4 24" xfId="622"/>
    <cellStyle name="40% - Accent4 24 2" xfId="1559"/>
    <cellStyle name="40% - Accent4 24 2 2" xfId="3376"/>
    <cellStyle name="40% - Accent4 24 2 2 2" xfId="7959"/>
    <cellStyle name="40% - Accent4 24 2 2 2 2" xfId="19056"/>
    <cellStyle name="40% - Accent4 24 2 2 3" xfId="14473"/>
    <cellStyle name="40% - Accent4 24 2 3" xfId="6150"/>
    <cellStyle name="40% - Accent4 24 2 3 2" xfId="17247"/>
    <cellStyle name="40% - Accent4 24 2 4" xfId="12663"/>
    <cellStyle name="40% - Accent4 24 3" xfId="4300"/>
    <cellStyle name="40% - Accent4 24 3 2" xfId="8883"/>
    <cellStyle name="40% - Accent4 24 3 2 2" xfId="19980"/>
    <cellStyle name="40% - Accent4 24 3 3" xfId="15397"/>
    <cellStyle name="40% - Accent4 24 4" xfId="2491"/>
    <cellStyle name="40% - Accent4 24 4 2" xfId="7074"/>
    <cellStyle name="40% - Accent4 24 4 2 2" xfId="18171"/>
    <cellStyle name="40% - Accent4 24 4 3" xfId="13588"/>
    <cellStyle name="40% - Accent4 24 5" xfId="5225"/>
    <cellStyle name="40% - Accent4 24 5 2" xfId="16322"/>
    <cellStyle name="40% - Accent4 24 6" xfId="11737"/>
    <cellStyle name="40% - Accent4 25" xfId="636"/>
    <cellStyle name="40% - Accent4 25 2" xfId="1573"/>
    <cellStyle name="40% - Accent4 25 2 2" xfId="3389"/>
    <cellStyle name="40% - Accent4 25 2 2 2" xfId="7972"/>
    <cellStyle name="40% - Accent4 25 2 2 2 2" xfId="19069"/>
    <cellStyle name="40% - Accent4 25 2 2 3" xfId="14486"/>
    <cellStyle name="40% - Accent4 25 2 3" xfId="6163"/>
    <cellStyle name="40% - Accent4 25 2 3 2" xfId="17260"/>
    <cellStyle name="40% - Accent4 25 2 4" xfId="12676"/>
    <cellStyle name="40% - Accent4 25 3" xfId="4313"/>
    <cellStyle name="40% - Accent4 25 3 2" xfId="8896"/>
    <cellStyle name="40% - Accent4 25 3 2 2" xfId="19993"/>
    <cellStyle name="40% - Accent4 25 3 3" xfId="15410"/>
    <cellStyle name="40% - Accent4 25 4" xfId="2504"/>
    <cellStyle name="40% - Accent4 25 4 2" xfId="7087"/>
    <cellStyle name="40% - Accent4 25 4 2 2" xfId="18184"/>
    <cellStyle name="40% - Accent4 25 4 3" xfId="13601"/>
    <cellStyle name="40% - Accent4 25 5" xfId="5238"/>
    <cellStyle name="40% - Accent4 25 5 2" xfId="16335"/>
    <cellStyle name="40% - Accent4 25 6" xfId="11750"/>
    <cellStyle name="40% - Accent4 26" xfId="649"/>
    <cellStyle name="40% - Accent4 26 2" xfId="1586"/>
    <cellStyle name="40% - Accent4 26 2 2" xfId="3402"/>
    <cellStyle name="40% - Accent4 26 2 2 2" xfId="7985"/>
    <cellStyle name="40% - Accent4 26 2 2 2 2" xfId="19082"/>
    <cellStyle name="40% - Accent4 26 2 2 3" xfId="14499"/>
    <cellStyle name="40% - Accent4 26 2 3" xfId="6176"/>
    <cellStyle name="40% - Accent4 26 2 3 2" xfId="17273"/>
    <cellStyle name="40% - Accent4 26 2 4" xfId="12689"/>
    <cellStyle name="40% - Accent4 26 3" xfId="4326"/>
    <cellStyle name="40% - Accent4 26 3 2" xfId="8909"/>
    <cellStyle name="40% - Accent4 26 3 2 2" xfId="20006"/>
    <cellStyle name="40% - Accent4 26 3 3" xfId="15423"/>
    <cellStyle name="40% - Accent4 26 4" xfId="2517"/>
    <cellStyle name="40% - Accent4 26 4 2" xfId="7100"/>
    <cellStyle name="40% - Accent4 26 4 2 2" xfId="18197"/>
    <cellStyle name="40% - Accent4 26 4 3" xfId="13614"/>
    <cellStyle name="40% - Accent4 26 5" xfId="5251"/>
    <cellStyle name="40% - Accent4 26 5 2" xfId="16348"/>
    <cellStyle name="40% - Accent4 26 6" xfId="11763"/>
    <cellStyle name="40% - Accent4 27" xfId="662"/>
    <cellStyle name="40% - Accent4 27 2" xfId="1599"/>
    <cellStyle name="40% - Accent4 27 2 2" xfId="3415"/>
    <cellStyle name="40% - Accent4 27 2 2 2" xfId="7998"/>
    <cellStyle name="40% - Accent4 27 2 2 2 2" xfId="19095"/>
    <cellStyle name="40% - Accent4 27 2 2 3" xfId="14512"/>
    <cellStyle name="40% - Accent4 27 2 3" xfId="6189"/>
    <cellStyle name="40% - Accent4 27 2 3 2" xfId="17286"/>
    <cellStyle name="40% - Accent4 27 2 4" xfId="12702"/>
    <cellStyle name="40% - Accent4 27 3" xfId="4339"/>
    <cellStyle name="40% - Accent4 27 3 2" xfId="8922"/>
    <cellStyle name="40% - Accent4 27 3 2 2" xfId="20019"/>
    <cellStyle name="40% - Accent4 27 3 3" xfId="15436"/>
    <cellStyle name="40% - Accent4 27 4" xfId="2530"/>
    <cellStyle name="40% - Accent4 27 4 2" xfId="7113"/>
    <cellStyle name="40% - Accent4 27 4 2 2" xfId="18210"/>
    <cellStyle name="40% - Accent4 27 4 3" xfId="13627"/>
    <cellStyle name="40% - Accent4 27 5" xfId="5264"/>
    <cellStyle name="40% - Accent4 27 5 2" xfId="16361"/>
    <cellStyle name="40% - Accent4 27 6" xfId="11776"/>
    <cellStyle name="40% - Accent4 28" xfId="675"/>
    <cellStyle name="40% - Accent4 28 2" xfId="1612"/>
    <cellStyle name="40% - Accent4 28 2 2" xfId="3428"/>
    <cellStyle name="40% - Accent4 28 2 2 2" xfId="8011"/>
    <cellStyle name="40% - Accent4 28 2 2 2 2" xfId="19108"/>
    <cellStyle name="40% - Accent4 28 2 2 3" xfId="14525"/>
    <cellStyle name="40% - Accent4 28 2 3" xfId="6202"/>
    <cellStyle name="40% - Accent4 28 2 3 2" xfId="17299"/>
    <cellStyle name="40% - Accent4 28 2 4" xfId="12715"/>
    <cellStyle name="40% - Accent4 28 3" xfId="4352"/>
    <cellStyle name="40% - Accent4 28 3 2" xfId="8935"/>
    <cellStyle name="40% - Accent4 28 3 2 2" xfId="20032"/>
    <cellStyle name="40% - Accent4 28 3 3" xfId="15449"/>
    <cellStyle name="40% - Accent4 28 4" xfId="2543"/>
    <cellStyle name="40% - Accent4 28 4 2" xfId="7126"/>
    <cellStyle name="40% - Accent4 28 4 2 2" xfId="18223"/>
    <cellStyle name="40% - Accent4 28 4 3" xfId="13640"/>
    <cellStyle name="40% - Accent4 28 5" xfId="5277"/>
    <cellStyle name="40% - Accent4 28 5 2" xfId="16374"/>
    <cellStyle name="40% - Accent4 28 6" xfId="11789"/>
    <cellStyle name="40% - Accent4 29" xfId="688"/>
    <cellStyle name="40% - Accent4 29 2" xfId="1625"/>
    <cellStyle name="40% - Accent4 29 2 2" xfId="3441"/>
    <cellStyle name="40% - Accent4 29 2 2 2" xfId="8024"/>
    <cellStyle name="40% - Accent4 29 2 2 2 2" xfId="19121"/>
    <cellStyle name="40% - Accent4 29 2 2 3" xfId="14538"/>
    <cellStyle name="40% - Accent4 29 2 3" xfId="6215"/>
    <cellStyle name="40% - Accent4 29 2 3 2" xfId="17312"/>
    <cellStyle name="40% - Accent4 29 2 4" xfId="12728"/>
    <cellStyle name="40% - Accent4 29 3" xfId="4365"/>
    <cellStyle name="40% - Accent4 29 3 2" xfId="8948"/>
    <cellStyle name="40% - Accent4 29 3 2 2" xfId="20045"/>
    <cellStyle name="40% - Accent4 29 3 3" xfId="15462"/>
    <cellStyle name="40% - Accent4 29 4" xfId="2556"/>
    <cellStyle name="40% - Accent4 29 4 2" xfId="7139"/>
    <cellStyle name="40% - Accent4 29 4 2 2" xfId="18236"/>
    <cellStyle name="40% - Accent4 29 4 3" xfId="13653"/>
    <cellStyle name="40% - Accent4 29 5" xfId="5290"/>
    <cellStyle name="40% - Accent4 29 5 2" xfId="16387"/>
    <cellStyle name="40% - Accent4 29 6" xfId="11802"/>
    <cellStyle name="40% - Accent4 3" xfId="20"/>
    <cellStyle name="40% - Accent4 3 2" xfId="289"/>
    <cellStyle name="40% - Accent4 3 2 2" xfId="3103"/>
    <cellStyle name="40% - Accent4 3 2 2 2" xfId="7686"/>
    <cellStyle name="40% - Accent4 3 2 2 2 2" xfId="18783"/>
    <cellStyle name="40% - Accent4 3 2 2 3" xfId="14200"/>
    <cellStyle name="40% - Accent4 3 2 3" xfId="5877"/>
    <cellStyle name="40% - Accent4 3 2 3 2" xfId="16974"/>
    <cellStyle name="40% - Accent4 3 2 4" xfId="1283"/>
    <cellStyle name="40% - Accent4 3 2 4 2" xfId="12390"/>
    <cellStyle name="40% - Accent4 3 2 5" xfId="11410"/>
    <cellStyle name="40% - Accent4 3 3" xfId="4027"/>
    <cellStyle name="40% - Accent4 3 3 2" xfId="8610"/>
    <cellStyle name="40% - Accent4 3 3 2 2" xfId="19707"/>
    <cellStyle name="40% - Accent4 3 3 3" xfId="15124"/>
    <cellStyle name="40% - Accent4 3 4" xfId="2218"/>
    <cellStyle name="40% - Accent4 3 4 2" xfId="6801"/>
    <cellStyle name="40% - Accent4 3 4 2 2" xfId="17898"/>
    <cellStyle name="40% - Accent4 3 4 3" xfId="13315"/>
    <cellStyle name="40% - Accent4 3 5" xfId="4952"/>
    <cellStyle name="40% - Accent4 3 5 2" xfId="16049"/>
    <cellStyle name="40% - Accent4 3 6" xfId="359"/>
    <cellStyle name="40% - Accent4 3 6 2" xfId="11477"/>
    <cellStyle name="40% - Accent4 3 7" xfId="11198"/>
    <cellStyle name="40% - Accent4 30" xfId="701"/>
    <cellStyle name="40% - Accent4 30 2" xfId="1638"/>
    <cellStyle name="40% - Accent4 30 2 2" xfId="3454"/>
    <cellStyle name="40% - Accent4 30 2 2 2" xfId="8037"/>
    <cellStyle name="40% - Accent4 30 2 2 2 2" xfId="19134"/>
    <cellStyle name="40% - Accent4 30 2 2 3" xfId="14551"/>
    <cellStyle name="40% - Accent4 30 2 3" xfId="6228"/>
    <cellStyle name="40% - Accent4 30 2 3 2" xfId="17325"/>
    <cellStyle name="40% - Accent4 30 2 4" xfId="12741"/>
    <cellStyle name="40% - Accent4 30 3" xfId="4378"/>
    <cellStyle name="40% - Accent4 30 3 2" xfId="8961"/>
    <cellStyle name="40% - Accent4 30 3 2 2" xfId="20058"/>
    <cellStyle name="40% - Accent4 30 3 3" xfId="15475"/>
    <cellStyle name="40% - Accent4 30 4" xfId="2569"/>
    <cellStyle name="40% - Accent4 30 4 2" xfId="7152"/>
    <cellStyle name="40% - Accent4 30 4 2 2" xfId="18249"/>
    <cellStyle name="40% - Accent4 30 4 3" xfId="13666"/>
    <cellStyle name="40% - Accent4 30 5" xfId="5303"/>
    <cellStyle name="40% - Accent4 30 5 2" xfId="16400"/>
    <cellStyle name="40% - Accent4 30 6" xfId="11815"/>
    <cellStyle name="40% - Accent4 31" xfId="714"/>
    <cellStyle name="40% - Accent4 31 2" xfId="1651"/>
    <cellStyle name="40% - Accent4 31 2 2" xfId="3467"/>
    <cellStyle name="40% - Accent4 31 2 2 2" xfId="8050"/>
    <cellStyle name="40% - Accent4 31 2 2 2 2" xfId="19147"/>
    <cellStyle name="40% - Accent4 31 2 2 3" xfId="14564"/>
    <cellStyle name="40% - Accent4 31 2 3" xfId="6241"/>
    <cellStyle name="40% - Accent4 31 2 3 2" xfId="17338"/>
    <cellStyle name="40% - Accent4 31 2 4" xfId="12754"/>
    <cellStyle name="40% - Accent4 31 3" xfId="4391"/>
    <cellStyle name="40% - Accent4 31 3 2" xfId="8974"/>
    <cellStyle name="40% - Accent4 31 3 2 2" xfId="20071"/>
    <cellStyle name="40% - Accent4 31 3 3" xfId="15488"/>
    <cellStyle name="40% - Accent4 31 4" xfId="2582"/>
    <cellStyle name="40% - Accent4 31 4 2" xfId="7165"/>
    <cellStyle name="40% - Accent4 31 4 2 2" xfId="18262"/>
    <cellStyle name="40% - Accent4 31 4 3" xfId="13679"/>
    <cellStyle name="40% - Accent4 31 5" xfId="5316"/>
    <cellStyle name="40% - Accent4 31 5 2" xfId="16413"/>
    <cellStyle name="40% - Accent4 31 6" xfId="11828"/>
    <cellStyle name="40% - Accent4 32" xfId="727"/>
    <cellStyle name="40% - Accent4 32 2" xfId="1664"/>
    <cellStyle name="40% - Accent4 32 2 2" xfId="3480"/>
    <cellStyle name="40% - Accent4 32 2 2 2" xfId="8063"/>
    <cellStyle name="40% - Accent4 32 2 2 2 2" xfId="19160"/>
    <cellStyle name="40% - Accent4 32 2 2 3" xfId="14577"/>
    <cellStyle name="40% - Accent4 32 2 3" xfId="6254"/>
    <cellStyle name="40% - Accent4 32 2 3 2" xfId="17351"/>
    <cellStyle name="40% - Accent4 32 2 4" xfId="12767"/>
    <cellStyle name="40% - Accent4 32 3" xfId="4404"/>
    <cellStyle name="40% - Accent4 32 3 2" xfId="8987"/>
    <cellStyle name="40% - Accent4 32 3 2 2" xfId="20084"/>
    <cellStyle name="40% - Accent4 32 3 3" xfId="15501"/>
    <cellStyle name="40% - Accent4 32 4" xfId="2595"/>
    <cellStyle name="40% - Accent4 32 4 2" xfId="7178"/>
    <cellStyle name="40% - Accent4 32 4 2 2" xfId="18275"/>
    <cellStyle name="40% - Accent4 32 4 3" xfId="13692"/>
    <cellStyle name="40% - Accent4 32 5" xfId="5329"/>
    <cellStyle name="40% - Accent4 32 5 2" xfId="16426"/>
    <cellStyle name="40% - Accent4 32 6" xfId="11841"/>
    <cellStyle name="40% - Accent4 33" xfId="741"/>
    <cellStyle name="40% - Accent4 33 2" xfId="1678"/>
    <cellStyle name="40% - Accent4 33 2 2" xfId="3493"/>
    <cellStyle name="40% - Accent4 33 2 2 2" xfId="8076"/>
    <cellStyle name="40% - Accent4 33 2 2 2 2" xfId="19173"/>
    <cellStyle name="40% - Accent4 33 2 2 3" xfId="14590"/>
    <cellStyle name="40% - Accent4 33 2 3" xfId="6267"/>
    <cellStyle name="40% - Accent4 33 2 3 2" xfId="17364"/>
    <cellStyle name="40% - Accent4 33 2 4" xfId="12780"/>
    <cellStyle name="40% - Accent4 33 3" xfId="4417"/>
    <cellStyle name="40% - Accent4 33 3 2" xfId="9000"/>
    <cellStyle name="40% - Accent4 33 3 2 2" xfId="20097"/>
    <cellStyle name="40% - Accent4 33 3 3" xfId="15514"/>
    <cellStyle name="40% - Accent4 33 4" xfId="2608"/>
    <cellStyle name="40% - Accent4 33 4 2" xfId="7191"/>
    <cellStyle name="40% - Accent4 33 4 2 2" xfId="18288"/>
    <cellStyle name="40% - Accent4 33 4 3" xfId="13705"/>
    <cellStyle name="40% - Accent4 33 5" xfId="5342"/>
    <cellStyle name="40% - Accent4 33 5 2" xfId="16439"/>
    <cellStyle name="40% - Accent4 33 6" xfId="11854"/>
    <cellStyle name="40% - Accent4 34" xfId="754"/>
    <cellStyle name="40% - Accent4 34 2" xfId="1691"/>
    <cellStyle name="40% - Accent4 34 2 2" xfId="3506"/>
    <cellStyle name="40% - Accent4 34 2 2 2" xfId="8089"/>
    <cellStyle name="40% - Accent4 34 2 2 2 2" xfId="19186"/>
    <cellStyle name="40% - Accent4 34 2 2 3" xfId="14603"/>
    <cellStyle name="40% - Accent4 34 2 3" xfId="6280"/>
    <cellStyle name="40% - Accent4 34 2 3 2" xfId="17377"/>
    <cellStyle name="40% - Accent4 34 2 4" xfId="12793"/>
    <cellStyle name="40% - Accent4 34 3" xfId="4430"/>
    <cellStyle name="40% - Accent4 34 3 2" xfId="9013"/>
    <cellStyle name="40% - Accent4 34 3 2 2" xfId="20110"/>
    <cellStyle name="40% - Accent4 34 3 3" xfId="15527"/>
    <cellStyle name="40% - Accent4 34 4" xfId="2621"/>
    <cellStyle name="40% - Accent4 34 4 2" xfId="7204"/>
    <cellStyle name="40% - Accent4 34 4 2 2" xfId="18301"/>
    <cellStyle name="40% - Accent4 34 4 3" xfId="13718"/>
    <cellStyle name="40% - Accent4 34 5" xfId="5355"/>
    <cellStyle name="40% - Accent4 34 5 2" xfId="16452"/>
    <cellStyle name="40% - Accent4 34 6" xfId="11867"/>
    <cellStyle name="40% - Accent4 35" xfId="767"/>
    <cellStyle name="40% - Accent4 35 2" xfId="1704"/>
    <cellStyle name="40% - Accent4 35 2 2" xfId="3519"/>
    <cellStyle name="40% - Accent4 35 2 2 2" xfId="8102"/>
    <cellStyle name="40% - Accent4 35 2 2 2 2" xfId="19199"/>
    <cellStyle name="40% - Accent4 35 2 2 3" xfId="14616"/>
    <cellStyle name="40% - Accent4 35 2 3" xfId="6293"/>
    <cellStyle name="40% - Accent4 35 2 3 2" xfId="17390"/>
    <cellStyle name="40% - Accent4 35 2 4" xfId="12806"/>
    <cellStyle name="40% - Accent4 35 3" xfId="4443"/>
    <cellStyle name="40% - Accent4 35 3 2" xfId="9026"/>
    <cellStyle name="40% - Accent4 35 3 2 2" xfId="20123"/>
    <cellStyle name="40% - Accent4 35 3 3" xfId="15540"/>
    <cellStyle name="40% - Accent4 35 4" xfId="2634"/>
    <cellStyle name="40% - Accent4 35 4 2" xfId="7217"/>
    <cellStyle name="40% - Accent4 35 4 2 2" xfId="18314"/>
    <cellStyle name="40% - Accent4 35 4 3" xfId="13731"/>
    <cellStyle name="40% - Accent4 35 5" xfId="5368"/>
    <cellStyle name="40% - Accent4 35 5 2" xfId="16465"/>
    <cellStyle name="40% - Accent4 35 6" xfId="11880"/>
    <cellStyle name="40% - Accent4 36" xfId="780"/>
    <cellStyle name="40% - Accent4 36 2" xfId="1717"/>
    <cellStyle name="40% - Accent4 36 2 2" xfId="3532"/>
    <cellStyle name="40% - Accent4 36 2 2 2" xfId="8115"/>
    <cellStyle name="40% - Accent4 36 2 2 2 2" xfId="19212"/>
    <cellStyle name="40% - Accent4 36 2 2 3" xfId="14629"/>
    <cellStyle name="40% - Accent4 36 2 3" xfId="6306"/>
    <cellStyle name="40% - Accent4 36 2 3 2" xfId="17403"/>
    <cellStyle name="40% - Accent4 36 2 4" xfId="12819"/>
    <cellStyle name="40% - Accent4 36 3" xfId="4456"/>
    <cellStyle name="40% - Accent4 36 3 2" xfId="9039"/>
    <cellStyle name="40% - Accent4 36 3 2 2" xfId="20136"/>
    <cellStyle name="40% - Accent4 36 3 3" xfId="15553"/>
    <cellStyle name="40% - Accent4 36 4" xfId="2647"/>
    <cellStyle name="40% - Accent4 36 4 2" xfId="7230"/>
    <cellStyle name="40% - Accent4 36 4 2 2" xfId="18327"/>
    <cellStyle name="40% - Accent4 36 4 3" xfId="13744"/>
    <cellStyle name="40% - Accent4 36 5" xfId="5381"/>
    <cellStyle name="40% - Accent4 36 5 2" xfId="16478"/>
    <cellStyle name="40% - Accent4 36 6" xfId="11893"/>
    <cellStyle name="40% - Accent4 37" xfId="793"/>
    <cellStyle name="40% - Accent4 37 2" xfId="1730"/>
    <cellStyle name="40% - Accent4 37 2 2" xfId="3545"/>
    <cellStyle name="40% - Accent4 37 2 2 2" xfId="8128"/>
    <cellStyle name="40% - Accent4 37 2 2 2 2" xfId="19225"/>
    <cellStyle name="40% - Accent4 37 2 2 3" xfId="14642"/>
    <cellStyle name="40% - Accent4 37 2 3" xfId="6319"/>
    <cellStyle name="40% - Accent4 37 2 3 2" xfId="17416"/>
    <cellStyle name="40% - Accent4 37 2 4" xfId="12832"/>
    <cellStyle name="40% - Accent4 37 3" xfId="4469"/>
    <cellStyle name="40% - Accent4 37 3 2" xfId="9052"/>
    <cellStyle name="40% - Accent4 37 3 2 2" xfId="20149"/>
    <cellStyle name="40% - Accent4 37 3 3" xfId="15566"/>
    <cellStyle name="40% - Accent4 37 4" xfId="2660"/>
    <cellStyle name="40% - Accent4 37 4 2" xfId="7243"/>
    <cellStyle name="40% - Accent4 37 4 2 2" xfId="18340"/>
    <cellStyle name="40% - Accent4 37 4 3" xfId="13757"/>
    <cellStyle name="40% - Accent4 37 5" xfId="5394"/>
    <cellStyle name="40% - Accent4 37 5 2" xfId="16491"/>
    <cellStyle name="40% - Accent4 37 6" xfId="11906"/>
    <cellStyle name="40% - Accent4 38" xfId="807"/>
    <cellStyle name="40% - Accent4 38 2" xfId="1744"/>
    <cellStyle name="40% - Accent4 38 2 2" xfId="3558"/>
    <cellStyle name="40% - Accent4 38 2 2 2" xfId="8141"/>
    <cellStyle name="40% - Accent4 38 2 2 2 2" xfId="19238"/>
    <cellStyle name="40% - Accent4 38 2 2 3" xfId="14655"/>
    <cellStyle name="40% - Accent4 38 2 3" xfId="6332"/>
    <cellStyle name="40% - Accent4 38 2 3 2" xfId="17429"/>
    <cellStyle name="40% - Accent4 38 2 4" xfId="12845"/>
    <cellStyle name="40% - Accent4 38 3" xfId="4482"/>
    <cellStyle name="40% - Accent4 38 3 2" xfId="9065"/>
    <cellStyle name="40% - Accent4 38 3 2 2" xfId="20162"/>
    <cellStyle name="40% - Accent4 38 3 3" xfId="15579"/>
    <cellStyle name="40% - Accent4 38 4" xfId="2673"/>
    <cellStyle name="40% - Accent4 38 4 2" xfId="7256"/>
    <cellStyle name="40% - Accent4 38 4 2 2" xfId="18353"/>
    <cellStyle name="40% - Accent4 38 4 3" xfId="13770"/>
    <cellStyle name="40% - Accent4 38 5" xfId="5407"/>
    <cellStyle name="40% - Accent4 38 5 2" xfId="16504"/>
    <cellStyle name="40% - Accent4 38 6" xfId="11919"/>
    <cellStyle name="40% - Accent4 39" xfId="820"/>
    <cellStyle name="40% - Accent4 39 2" xfId="1757"/>
    <cellStyle name="40% - Accent4 39 2 2" xfId="3571"/>
    <cellStyle name="40% - Accent4 39 2 2 2" xfId="8154"/>
    <cellStyle name="40% - Accent4 39 2 2 2 2" xfId="19251"/>
    <cellStyle name="40% - Accent4 39 2 2 3" xfId="14668"/>
    <cellStyle name="40% - Accent4 39 2 3" xfId="6345"/>
    <cellStyle name="40% - Accent4 39 2 3 2" xfId="17442"/>
    <cellStyle name="40% - Accent4 39 2 4" xfId="12858"/>
    <cellStyle name="40% - Accent4 39 3" xfId="4495"/>
    <cellStyle name="40% - Accent4 39 3 2" xfId="9078"/>
    <cellStyle name="40% - Accent4 39 3 2 2" xfId="20175"/>
    <cellStyle name="40% - Accent4 39 3 3" xfId="15592"/>
    <cellStyle name="40% - Accent4 39 4" xfId="2686"/>
    <cellStyle name="40% - Accent4 39 4 2" xfId="7269"/>
    <cellStyle name="40% - Accent4 39 4 2 2" xfId="18366"/>
    <cellStyle name="40% - Accent4 39 4 3" xfId="13783"/>
    <cellStyle name="40% - Accent4 39 5" xfId="5420"/>
    <cellStyle name="40% - Accent4 39 5 2" xfId="16517"/>
    <cellStyle name="40% - Accent4 39 6" xfId="11932"/>
    <cellStyle name="40% - Accent4 4" xfId="119"/>
    <cellStyle name="40% - Accent4 4 2" xfId="1296"/>
    <cellStyle name="40% - Accent4 4 2 2" xfId="3116"/>
    <cellStyle name="40% - Accent4 4 2 2 2" xfId="7699"/>
    <cellStyle name="40% - Accent4 4 2 2 2 2" xfId="18796"/>
    <cellStyle name="40% - Accent4 4 2 2 3" xfId="14213"/>
    <cellStyle name="40% - Accent4 4 2 3" xfId="5890"/>
    <cellStyle name="40% - Accent4 4 2 3 2" xfId="16987"/>
    <cellStyle name="40% - Accent4 4 2 4" xfId="12403"/>
    <cellStyle name="40% - Accent4 4 3" xfId="4040"/>
    <cellStyle name="40% - Accent4 4 3 2" xfId="8623"/>
    <cellStyle name="40% - Accent4 4 3 2 2" xfId="19720"/>
    <cellStyle name="40% - Accent4 4 3 3" xfId="15137"/>
    <cellStyle name="40% - Accent4 4 4" xfId="2231"/>
    <cellStyle name="40% - Accent4 4 4 2" xfId="6814"/>
    <cellStyle name="40% - Accent4 4 4 2 2" xfId="17911"/>
    <cellStyle name="40% - Accent4 4 4 3" xfId="13328"/>
    <cellStyle name="40% - Accent4 4 5" xfId="4965"/>
    <cellStyle name="40% - Accent4 4 5 2" xfId="16062"/>
    <cellStyle name="40% - Accent4 4 6" xfId="372"/>
    <cellStyle name="40% - Accent4 4 6 2" xfId="11490"/>
    <cellStyle name="40% - Accent4 4 7" xfId="11241"/>
    <cellStyle name="40% - Accent4 40" xfId="833"/>
    <cellStyle name="40% - Accent4 40 2" xfId="1770"/>
    <cellStyle name="40% - Accent4 40 2 2" xfId="3584"/>
    <cellStyle name="40% - Accent4 40 2 2 2" xfId="8167"/>
    <cellStyle name="40% - Accent4 40 2 2 2 2" xfId="19264"/>
    <cellStyle name="40% - Accent4 40 2 2 3" xfId="14681"/>
    <cellStyle name="40% - Accent4 40 2 3" xfId="6358"/>
    <cellStyle name="40% - Accent4 40 2 3 2" xfId="17455"/>
    <cellStyle name="40% - Accent4 40 2 4" xfId="12871"/>
    <cellStyle name="40% - Accent4 40 3" xfId="4508"/>
    <cellStyle name="40% - Accent4 40 3 2" xfId="9091"/>
    <cellStyle name="40% - Accent4 40 3 2 2" xfId="20188"/>
    <cellStyle name="40% - Accent4 40 3 3" xfId="15605"/>
    <cellStyle name="40% - Accent4 40 4" xfId="2699"/>
    <cellStyle name="40% - Accent4 40 4 2" xfId="7282"/>
    <cellStyle name="40% - Accent4 40 4 2 2" xfId="18379"/>
    <cellStyle name="40% - Accent4 40 4 3" xfId="13796"/>
    <cellStyle name="40% - Accent4 40 5" xfId="5433"/>
    <cellStyle name="40% - Accent4 40 5 2" xfId="16530"/>
    <cellStyle name="40% - Accent4 40 6" xfId="11945"/>
    <cellStyle name="40% - Accent4 41" xfId="846"/>
    <cellStyle name="40% - Accent4 41 2" xfId="1783"/>
    <cellStyle name="40% - Accent4 41 2 2" xfId="3597"/>
    <cellStyle name="40% - Accent4 41 2 2 2" xfId="8180"/>
    <cellStyle name="40% - Accent4 41 2 2 2 2" xfId="19277"/>
    <cellStyle name="40% - Accent4 41 2 2 3" xfId="14694"/>
    <cellStyle name="40% - Accent4 41 2 3" xfId="6371"/>
    <cellStyle name="40% - Accent4 41 2 3 2" xfId="17468"/>
    <cellStyle name="40% - Accent4 41 2 4" xfId="12884"/>
    <cellStyle name="40% - Accent4 41 3" xfId="4521"/>
    <cellStyle name="40% - Accent4 41 3 2" xfId="9104"/>
    <cellStyle name="40% - Accent4 41 3 2 2" xfId="20201"/>
    <cellStyle name="40% - Accent4 41 3 3" xfId="15618"/>
    <cellStyle name="40% - Accent4 41 4" xfId="2712"/>
    <cellStyle name="40% - Accent4 41 4 2" xfId="7295"/>
    <cellStyle name="40% - Accent4 41 4 2 2" xfId="18392"/>
    <cellStyle name="40% - Accent4 41 4 3" xfId="13809"/>
    <cellStyle name="40% - Accent4 41 5" xfId="5446"/>
    <cellStyle name="40% - Accent4 41 5 2" xfId="16543"/>
    <cellStyle name="40% - Accent4 41 6" xfId="11958"/>
    <cellStyle name="40% - Accent4 42" xfId="860"/>
    <cellStyle name="40% - Accent4 42 2" xfId="1797"/>
    <cellStyle name="40% - Accent4 42 2 2" xfId="3610"/>
    <cellStyle name="40% - Accent4 42 2 2 2" xfId="8193"/>
    <cellStyle name="40% - Accent4 42 2 2 2 2" xfId="19290"/>
    <cellStyle name="40% - Accent4 42 2 2 3" xfId="14707"/>
    <cellStyle name="40% - Accent4 42 2 3" xfId="6384"/>
    <cellStyle name="40% - Accent4 42 2 3 2" xfId="17481"/>
    <cellStyle name="40% - Accent4 42 2 4" xfId="12897"/>
    <cellStyle name="40% - Accent4 42 3" xfId="4534"/>
    <cellStyle name="40% - Accent4 42 3 2" xfId="9117"/>
    <cellStyle name="40% - Accent4 42 3 2 2" xfId="20214"/>
    <cellStyle name="40% - Accent4 42 3 3" xfId="15631"/>
    <cellStyle name="40% - Accent4 42 4" xfId="2725"/>
    <cellStyle name="40% - Accent4 42 4 2" xfId="7308"/>
    <cellStyle name="40% - Accent4 42 4 2 2" xfId="18405"/>
    <cellStyle name="40% - Accent4 42 4 3" xfId="13822"/>
    <cellStyle name="40% - Accent4 42 5" xfId="5459"/>
    <cellStyle name="40% - Accent4 42 5 2" xfId="16556"/>
    <cellStyle name="40% - Accent4 42 6" xfId="11971"/>
    <cellStyle name="40% - Accent4 43" xfId="873"/>
    <cellStyle name="40% - Accent4 43 2" xfId="1810"/>
    <cellStyle name="40% - Accent4 43 2 2" xfId="3623"/>
    <cellStyle name="40% - Accent4 43 2 2 2" xfId="8206"/>
    <cellStyle name="40% - Accent4 43 2 2 2 2" xfId="19303"/>
    <cellStyle name="40% - Accent4 43 2 2 3" xfId="14720"/>
    <cellStyle name="40% - Accent4 43 2 3" xfId="6397"/>
    <cellStyle name="40% - Accent4 43 2 3 2" xfId="17494"/>
    <cellStyle name="40% - Accent4 43 2 4" xfId="12910"/>
    <cellStyle name="40% - Accent4 43 3" xfId="4547"/>
    <cellStyle name="40% - Accent4 43 3 2" xfId="9130"/>
    <cellStyle name="40% - Accent4 43 3 2 2" xfId="20227"/>
    <cellStyle name="40% - Accent4 43 3 3" xfId="15644"/>
    <cellStyle name="40% - Accent4 43 4" xfId="2738"/>
    <cellStyle name="40% - Accent4 43 4 2" xfId="7321"/>
    <cellStyle name="40% - Accent4 43 4 2 2" xfId="18418"/>
    <cellStyle name="40% - Accent4 43 4 3" xfId="13835"/>
    <cellStyle name="40% - Accent4 43 5" xfId="5472"/>
    <cellStyle name="40% - Accent4 43 5 2" xfId="16569"/>
    <cellStyle name="40% - Accent4 43 6" xfId="11984"/>
    <cellStyle name="40% - Accent4 44" xfId="886"/>
    <cellStyle name="40% - Accent4 44 2" xfId="1823"/>
    <cellStyle name="40% - Accent4 44 2 2" xfId="3636"/>
    <cellStyle name="40% - Accent4 44 2 2 2" xfId="8219"/>
    <cellStyle name="40% - Accent4 44 2 2 2 2" xfId="19316"/>
    <cellStyle name="40% - Accent4 44 2 2 3" xfId="14733"/>
    <cellStyle name="40% - Accent4 44 2 3" xfId="6410"/>
    <cellStyle name="40% - Accent4 44 2 3 2" xfId="17507"/>
    <cellStyle name="40% - Accent4 44 2 4" xfId="12923"/>
    <cellStyle name="40% - Accent4 44 3" xfId="4560"/>
    <cellStyle name="40% - Accent4 44 3 2" xfId="9143"/>
    <cellStyle name="40% - Accent4 44 3 2 2" xfId="20240"/>
    <cellStyle name="40% - Accent4 44 3 3" xfId="15657"/>
    <cellStyle name="40% - Accent4 44 4" xfId="2751"/>
    <cellStyle name="40% - Accent4 44 4 2" xfId="7334"/>
    <cellStyle name="40% - Accent4 44 4 2 2" xfId="18431"/>
    <cellStyle name="40% - Accent4 44 4 3" xfId="13848"/>
    <cellStyle name="40% - Accent4 44 5" xfId="5485"/>
    <cellStyle name="40% - Accent4 44 5 2" xfId="16582"/>
    <cellStyle name="40% - Accent4 44 6" xfId="11997"/>
    <cellStyle name="40% - Accent4 45" xfId="899"/>
    <cellStyle name="40% - Accent4 45 2" xfId="1836"/>
    <cellStyle name="40% - Accent4 45 2 2" xfId="3649"/>
    <cellStyle name="40% - Accent4 45 2 2 2" xfId="8232"/>
    <cellStyle name="40% - Accent4 45 2 2 2 2" xfId="19329"/>
    <cellStyle name="40% - Accent4 45 2 2 3" xfId="14746"/>
    <cellStyle name="40% - Accent4 45 2 3" xfId="6423"/>
    <cellStyle name="40% - Accent4 45 2 3 2" xfId="17520"/>
    <cellStyle name="40% - Accent4 45 2 4" xfId="12936"/>
    <cellStyle name="40% - Accent4 45 3" xfId="4573"/>
    <cellStyle name="40% - Accent4 45 3 2" xfId="9156"/>
    <cellStyle name="40% - Accent4 45 3 2 2" xfId="20253"/>
    <cellStyle name="40% - Accent4 45 3 3" xfId="15670"/>
    <cellStyle name="40% - Accent4 45 4" xfId="2764"/>
    <cellStyle name="40% - Accent4 45 4 2" xfId="7347"/>
    <cellStyle name="40% - Accent4 45 4 2 2" xfId="18444"/>
    <cellStyle name="40% - Accent4 45 4 3" xfId="13861"/>
    <cellStyle name="40% - Accent4 45 5" xfId="5498"/>
    <cellStyle name="40% - Accent4 45 5 2" xfId="16595"/>
    <cellStyle name="40% - Accent4 45 6" xfId="12010"/>
    <cellStyle name="40% - Accent4 46" xfId="913"/>
    <cellStyle name="40% - Accent4 46 2" xfId="1850"/>
    <cellStyle name="40% - Accent4 46 2 2" xfId="3662"/>
    <cellStyle name="40% - Accent4 46 2 2 2" xfId="8245"/>
    <cellStyle name="40% - Accent4 46 2 2 2 2" xfId="19342"/>
    <cellStyle name="40% - Accent4 46 2 2 3" xfId="14759"/>
    <cellStyle name="40% - Accent4 46 2 3" xfId="6436"/>
    <cellStyle name="40% - Accent4 46 2 3 2" xfId="17533"/>
    <cellStyle name="40% - Accent4 46 2 4" xfId="12949"/>
    <cellStyle name="40% - Accent4 46 3" xfId="4586"/>
    <cellStyle name="40% - Accent4 46 3 2" xfId="9169"/>
    <cellStyle name="40% - Accent4 46 3 2 2" xfId="20266"/>
    <cellStyle name="40% - Accent4 46 3 3" xfId="15683"/>
    <cellStyle name="40% - Accent4 46 4" xfId="2777"/>
    <cellStyle name="40% - Accent4 46 4 2" xfId="7360"/>
    <cellStyle name="40% - Accent4 46 4 2 2" xfId="18457"/>
    <cellStyle name="40% - Accent4 46 4 3" xfId="13874"/>
    <cellStyle name="40% - Accent4 46 5" xfId="5511"/>
    <cellStyle name="40% - Accent4 46 5 2" xfId="16608"/>
    <cellStyle name="40% - Accent4 46 6" xfId="12023"/>
    <cellStyle name="40% - Accent4 47" xfId="926"/>
    <cellStyle name="40% - Accent4 47 2" xfId="1863"/>
    <cellStyle name="40% - Accent4 47 2 2" xfId="3675"/>
    <cellStyle name="40% - Accent4 47 2 2 2" xfId="8258"/>
    <cellStyle name="40% - Accent4 47 2 2 2 2" xfId="19355"/>
    <cellStyle name="40% - Accent4 47 2 2 3" xfId="14772"/>
    <cellStyle name="40% - Accent4 47 2 3" xfId="6449"/>
    <cellStyle name="40% - Accent4 47 2 3 2" xfId="17546"/>
    <cellStyle name="40% - Accent4 47 2 4" xfId="12962"/>
    <cellStyle name="40% - Accent4 47 3" xfId="4599"/>
    <cellStyle name="40% - Accent4 47 3 2" xfId="9182"/>
    <cellStyle name="40% - Accent4 47 3 2 2" xfId="20279"/>
    <cellStyle name="40% - Accent4 47 3 3" xfId="15696"/>
    <cellStyle name="40% - Accent4 47 4" xfId="2790"/>
    <cellStyle name="40% - Accent4 47 4 2" xfId="7373"/>
    <cellStyle name="40% - Accent4 47 4 2 2" xfId="18470"/>
    <cellStyle name="40% - Accent4 47 4 3" xfId="13887"/>
    <cellStyle name="40% - Accent4 47 5" xfId="5524"/>
    <cellStyle name="40% - Accent4 47 5 2" xfId="16621"/>
    <cellStyle name="40% - Accent4 47 6" xfId="12036"/>
    <cellStyle name="40% - Accent4 48" xfId="939"/>
    <cellStyle name="40% - Accent4 48 2" xfId="1876"/>
    <cellStyle name="40% - Accent4 48 2 2" xfId="3688"/>
    <cellStyle name="40% - Accent4 48 2 2 2" xfId="8271"/>
    <cellStyle name="40% - Accent4 48 2 2 2 2" xfId="19368"/>
    <cellStyle name="40% - Accent4 48 2 2 3" xfId="14785"/>
    <cellStyle name="40% - Accent4 48 2 3" xfId="6462"/>
    <cellStyle name="40% - Accent4 48 2 3 2" xfId="17559"/>
    <cellStyle name="40% - Accent4 48 2 4" xfId="12975"/>
    <cellStyle name="40% - Accent4 48 3" xfId="4612"/>
    <cellStyle name="40% - Accent4 48 3 2" xfId="9195"/>
    <cellStyle name="40% - Accent4 48 3 2 2" xfId="20292"/>
    <cellStyle name="40% - Accent4 48 3 3" xfId="15709"/>
    <cellStyle name="40% - Accent4 48 4" xfId="2803"/>
    <cellStyle name="40% - Accent4 48 4 2" xfId="7386"/>
    <cellStyle name="40% - Accent4 48 4 2 2" xfId="18483"/>
    <cellStyle name="40% - Accent4 48 4 3" xfId="13900"/>
    <cellStyle name="40% - Accent4 48 5" xfId="5537"/>
    <cellStyle name="40% - Accent4 48 5 2" xfId="16634"/>
    <cellStyle name="40% - Accent4 48 6" xfId="12049"/>
    <cellStyle name="40% - Accent4 49" xfId="952"/>
    <cellStyle name="40% - Accent4 49 2" xfId="1889"/>
    <cellStyle name="40% - Accent4 49 2 2" xfId="3701"/>
    <cellStyle name="40% - Accent4 49 2 2 2" xfId="8284"/>
    <cellStyle name="40% - Accent4 49 2 2 2 2" xfId="19381"/>
    <cellStyle name="40% - Accent4 49 2 2 3" xfId="14798"/>
    <cellStyle name="40% - Accent4 49 2 3" xfId="6475"/>
    <cellStyle name="40% - Accent4 49 2 3 2" xfId="17572"/>
    <cellStyle name="40% - Accent4 49 2 4" xfId="12988"/>
    <cellStyle name="40% - Accent4 49 3" xfId="4625"/>
    <cellStyle name="40% - Accent4 49 3 2" xfId="9208"/>
    <cellStyle name="40% - Accent4 49 3 2 2" xfId="20305"/>
    <cellStyle name="40% - Accent4 49 3 3" xfId="15722"/>
    <cellStyle name="40% - Accent4 49 4" xfId="2816"/>
    <cellStyle name="40% - Accent4 49 4 2" xfId="7399"/>
    <cellStyle name="40% - Accent4 49 4 2 2" xfId="18496"/>
    <cellStyle name="40% - Accent4 49 4 3" xfId="13913"/>
    <cellStyle name="40% - Accent4 49 5" xfId="5550"/>
    <cellStyle name="40% - Accent4 49 5 2" xfId="16647"/>
    <cellStyle name="40% - Accent4 49 6" xfId="12062"/>
    <cellStyle name="40% - Accent4 5" xfId="132"/>
    <cellStyle name="40% - Accent4 5 2" xfId="1310"/>
    <cellStyle name="40% - Accent4 5 2 2" xfId="3129"/>
    <cellStyle name="40% - Accent4 5 2 2 2" xfId="7712"/>
    <cellStyle name="40% - Accent4 5 2 2 2 2" xfId="18809"/>
    <cellStyle name="40% - Accent4 5 2 2 3" xfId="14226"/>
    <cellStyle name="40% - Accent4 5 2 3" xfId="5903"/>
    <cellStyle name="40% - Accent4 5 2 3 2" xfId="17000"/>
    <cellStyle name="40% - Accent4 5 2 4" xfId="12416"/>
    <cellStyle name="40% - Accent4 5 3" xfId="4053"/>
    <cellStyle name="40% - Accent4 5 3 2" xfId="8636"/>
    <cellStyle name="40% - Accent4 5 3 2 2" xfId="19733"/>
    <cellStyle name="40% - Accent4 5 3 3" xfId="15150"/>
    <cellStyle name="40% - Accent4 5 4" xfId="2244"/>
    <cellStyle name="40% - Accent4 5 4 2" xfId="6827"/>
    <cellStyle name="40% - Accent4 5 4 2 2" xfId="17924"/>
    <cellStyle name="40% - Accent4 5 4 3" xfId="13341"/>
    <cellStyle name="40% - Accent4 5 5" xfId="4978"/>
    <cellStyle name="40% - Accent4 5 5 2" xfId="16075"/>
    <cellStyle name="40% - Accent4 5 6" xfId="386"/>
    <cellStyle name="40% - Accent4 5 6 2" xfId="11503"/>
    <cellStyle name="40% - Accent4 5 7" xfId="11254"/>
    <cellStyle name="40% - Accent4 50" xfId="965"/>
    <cellStyle name="40% - Accent4 50 2" xfId="1902"/>
    <cellStyle name="40% - Accent4 50 2 2" xfId="3714"/>
    <cellStyle name="40% - Accent4 50 2 2 2" xfId="8297"/>
    <cellStyle name="40% - Accent4 50 2 2 2 2" xfId="19394"/>
    <cellStyle name="40% - Accent4 50 2 2 3" xfId="14811"/>
    <cellStyle name="40% - Accent4 50 2 3" xfId="6488"/>
    <cellStyle name="40% - Accent4 50 2 3 2" xfId="17585"/>
    <cellStyle name="40% - Accent4 50 2 4" xfId="13001"/>
    <cellStyle name="40% - Accent4 50 3" xfId="4638"/>
    <cellStyle name="40% - Accent4 50 3 2" xfId="9221"/>
    <cellStyle name="40% - Accent4 50 3 2 2" xfId="20318"/>
    <cellStyle name="40% - Accent4 50 3 3" xfId="15735"/>
    <cellStyle name="40% - Accent4 50 4" xfId="2829"/>
    <cellStyle name="40% - Accent4 50 4 2" xfId="7412"/>
    <cellStyle name="40% - Accent4 50 4 2 2" xfId="18509"/>
    <cellStyle name="40% - Accent4 50 4 3" xfId="13926"/>
    <cellStyle name="40% - Accent4 50 5" xfId="5563"/>
    <cellStyle name="40% - Accent4 50 5 2" xfId="16660"/>
    <cellStyle name="40% - Accent4 50 6" xfId="12075"/>
    <cellStyle name="40% - Accent4 51" xfId="979"/>
    <cellStyle name="40% - Accent4 51 2" xfId="1916"/>
    <cellStyle name="40% - Accent4 51 2 2" xfId="3727"/>
    <cellStyle name="40% - Accent4 51 2 2 2" xfId="8310"/>
    <cellStyle name="40% - Accent4 51 2 2 2 2" xfId="19407"/>
    <cellStyle name="40% - Accent4 51 2 2 3" xfId="14824"/>
    <cellStyle name="40% - Accent4 51 2 3" xfId="6501"/>
    <cellStyle name="40% - Accent4 51 2 3 2" xfId="17598"/>
    <cellStyle name="40% - Accent4 51 2 4" xfId="13014"/>
    <cellStyle name="40% - Accent4 51 3" xfId="4651"/>
    <cellStyle name="40% - Accent4 51 3 2" xfId="9234"/>
    <cellStyle name="40% - Accent4 51 3 2 2" xfId="20331"/>
    <cellStyle name="40% - Accent4 51 3 3" xfId="15748"/>
    <cellStyle name="40% - Accent4 51 4" xfId="2842"/>
    <cellStyle name="40% - Accent4 51 4 2" xfId="7425"/>
    <cellStyle name="40% - Accent4 51 4 2 2" xfId="18522"/>
    <cellStyle name="40% - Accent4 51 4 3" xfId="13939"/>
    <cellStyle name="40% - Accent4 51 5" xfId="5576"/>
    <cellStyle name="40% - Accent4 51 5 2" xfId="16673"/>
    <cellStyle name="40% - Accent4 51 6" xfId="12088"/>
    <cellStyle name="40% - Accent4 52" xfId="992"/>
    <cellStyle name="40% - Accent4 52 2" xfId="1929"/>
    <cellStyle name="40% - Accent4 52 2 2" xfId="3740"/>
    <cellStyle name="40% - Accent4 52 2 2 2" xfId="8323"/>
    <cellStyle name="40% - Accent4 52 2 2 2 2" xfId="19420"/>
    <cellStyle name="40% - Accent4 52 2 2 3" xfId="14837"/>
    <cellStyle name="40% - Accent4 52 2 3" xfId="6514"/>
    <cellStyle name="40% - Accent4 52 2 3 2" xfId="17611"/>
    <cellStyle name="40% - Accent4 52 2 4" xfId="13027"/>
    <cellStyle name="40% - Accent4 52 3" xfId="4664"/>
    <cellStyle name="40% - Accent4 52 3 2" xfId="9247"/>
    <cellStyle name="40% - Accent4 52 3 2 2" xfId="20344"/>
    <cellStyle name="40% - Accent4 52 3 3" xfId="15761"/>
    <cellStyle name="40% - Accent4 52 4" xfId="2855"/>
    <cellStyle name="40% - Accent4 52 4 2" xfId="7438"/>
    <cellStyle name="40% - Accent4 52 4 2 2" xfId="18535"/>
    <cellStyle name="40% - Accent4 52 4 3" xfId="13952"/>
    <cellStyle name="40% - Accent4 52 5" xfId="5589"/>
    <cellStyle name="40% - Accent4 52 5 2" xfId="16686"/>
    <cellStyle name="40% - Accent4 52 6" xfId="12101"/>
    <cellStyle name="40% - Accent4 53" xfId="1005"/>
    <cellStyle name="40% - Accent4 53 2" xfId="1942"/>
    <cellStyle name="40% - Accent4 53 2 2" xfId="3753"/>
    <cellStyle name="40% - Accent4 53 2 2 2" xfId="8336"/>
    <cellStyle name="40% - Accent4 53 2 2 2 2" xfId="19433"/>
    <cellStyle name="40% - Accent4 53 2 2 3" xfId="14850"/>
    <cellStyle name="40% - Accent4 53 2 3" xfId="6527"/>
    <cellStyle name="40% - Accent4 53 2 3 2" xfId="17624"/>
    <cellStyle name="40% - Accent4 53 2 4" xfId="13040"/>
    <cellStyle name="40% - Accent4 53 3" xfId="4677"/>
    <cellStyle name="40% - Accent4 53 3 2" xfId="9260"/>
    <cellStyle name="40% - Accent4 53 3 2 2" xfId="20357"/>
    <cellStyle name="40% - Accent4 53 3 3" xfId="15774"/>
    <cellStyle name="40% - Accent4 53 4" xfId="2868"/>
    <cellStyle name="40% - Accent4 53 4 2" xfId="7451"/>
    <cellStyle name="40% - Accent4 53 4 2 2" xfId="18548"/>
    <cellStyle name="40% - Accent4 53 4 3" xfId="13965"/>
    <cellStyle name="40% - Accent4 53 5" xfId="5602"/>
    <cellStyle name="40% - Accent4 53 5 2" xfId="16699"/>
    <cellStyle name="40% - Accent4 53 6" xfId="12114"/>
    <cellStyle name="40% - Accent4 54" xfId="1018"/>
    <cellStyle name="40% - Accent4 54 2" xfId="1955"/>
    <cellStyle name="40% - Accent4 54 2 2" xfId="3766"/>
    <cellStyle name="40% - Accent4 54 2 2 2" xfId="8349"/>
    <cellStyle name="40% - Accent4 54 2 2 2 2" xfId="19446"/>
    <cellStyle name="40% - Accent4 54 2 2 3" xfId="14863"/>
    <cellStyle name="40% - Accent4 54 2 3" xfId="6540"/>
    <cellStyle name="40% - Accent4 54 2 3 2" xfId="17637"/>
    <cellStyle name="40% - Accent4 54 2 4" xfId="13053"/>
    <cellStyle name="40% - Accent4 54 3" xfId="4690"/>
    <cellStyle name="40% - Accent4 54 3 2" xfId="9273"/>
    <cellStyle name="40% - Accent4 54 3 2 2" xfId="20370"/>
    <cellStyle name="40% - Accent4 54 3 3" xfId="15787"/>
    <cellStyle name="40% - Accent4 54 4" xfId="2881"/>
    <cellStyle name="40% - Accent4 54 4 2" xfId="7464"/>
    <cellStyle name="40% - Accent4 54 4 2 2" xfId="18561"/>
    <cellStyle name="40% - Accent4 54 4 3" xfId="13978"/>
    <cellStyle name="40% - Accent4 54 5" xfId="5615"/>
    <cellStyle name="40% - Accent4 54 5 2" xfId="16712"/>
    <cellStyle name="40% - Accent4 54 6" xfId="12127"/>
    <cellStyle name="40% - Accent4 55" xfId="1031"/>
    <cellStyle name="40% - Accent4 55 2" xfId="1968"/>
    <cellStyle name="40% - Accent4 55 2 2" xfId="3779"/>
    <cellStyle name="40% - Accent4 55 2 2 2" xfId="8362"/>
    <cellStyle name="40% - Accent4 55 2 2 2 2" xfId="19459"/>
    <cellStyle name="40% - Accent4 55 2 2 3" xfId="14876"/>
    <cellStyle name="40% - Accent4 55 2 3" xfId="6553"/>
    <cellStyle name="40% - Accent4 55 2 3 2" xfId="17650"/>
    <cellStyle name="40% - Accent4 55 2 4" xfId="13066"/>
    <cellStyle name="40% - Accent4 55 3" xfId="4703"/>
    <cellStyle name="40% - Accent4 55 3 2" xfId="9286"/>
    <cellStyle name="40% - Accent4 55 3 2 2" xfId="20383"/>
    <cellStyle name="40% - Accent4 55 3 3" xfId="15800"/>
    <cellStyle name="40% - Accent4 55 4" xfId="2894"/>
    <cellStyle name="40% - Accent4 55 4 2" xfId="7477"/>
    <cellStyle name="40% - Accent4 55 4 2 2" xfId="18574"/>
    <cellStyle name="40% - Accent4 55 4 3" xfId="13991"/>
    <cellStyle name="40% - Accent4 55 5" xfId="5628"/>
    <cellStyle name="40% - Accent4 55 5 2" xfId="16725"/>
    <cellStyle name="40% - Accent4 55 6" xfId="12140"/>
    <cellStyle name="40% - Accent4 56" xfId="1044"/>
    <cellStyle name="40% - Accent4 56 2" xfId="1981"/>
    <cellStyle name="40% - Accent4 56 2 2" xfId="3792"/>
    <cellStyle name="40% - Accent4 56 2 2 2" xfId="8375"/>
    <cellStyle name="40% - Accent4 56 2 2 2 2" xfId="19472"/>
    <cellStyle name="40% - Accent4 56 2 2 3" xfId="14889"/>
    <cellStyle name="40% - Accent4 56 2 3" xfId="6566"/>
    <cellStyle name="40% - Accent4 56 2 3 2" xfId="17663"/>
    <cellStyle name="40% - Accent4 56 2 4" xfId="13079"/>
    <cellStyle name="40% - Accent4 56 3" xfId="4716"/>
    <cellStyle name="40% - Accent4 56 3 2" xfId="9299"/>
    <cellStyle name="40% - Accent4 56 3 2 2" xfId="20396"/>
    <cellStyle name="40% - Accent4 56 3 3" xfId="15813"/>
    <cellStyle name="40% - Accent4 56 4" xfId="2907"/>
    <cellStyle name="40% - Accent4 56 4 2" xfId="7490"/>
    <cellStyle name="40% - Accent4 56 4 2 2" xfId="18587"/>
    <cellStyle name="40% - Accent4 56 4 3" xfId="14004"/>
    <cellStyle name="40% - Accent4 56 5" xfId="5641"/>
    <cellStyle name="40% - Accent4 56 5 2" xfId="16738"/>
    <cellStyle name="40% - Accent4 56 6" xfId="12153"/>
    <cellStyle name="40% - Accent4 57" xfId="1057"/>
    <cellStyle name="40% - Accent4 57 2" xfId="1994"/>
    <cellStyle name="40% - Accent4 57 2 2" xfId="3805"/>
    <cellStyle name="40% - Accent4 57 2 2 2" xfId="8388"/>
    <cellStyle name="40% - Accent4 57 2 2 2 2" xfId="19485"/>
    <cellStyle name="40% - Accent4 57 2 2 3" xfId="14902"/>
    <cellStyle name="40% - Accent4 57 2 3" xfId="6579"/>
    <cellStyle name="40% - Accent4 57 2 3 2" xfId="17676"/>
    <cellStyle name="40% - Accent4 57 2 4" xfId="13092"/>
    <cellStyle name="40% - Accent4 57 3" xfId="4729"/>
    <cellStyle name="40% - Accent4 57 3 2" xfId="9312"/>
    <cellStyle name="40% - Accent4 57 3 2 2" xfId="20409"/>
    <cellStyle name="40% - Accent4 57 3 3" xfId="15826"/>
    <cellStyle name="40% - Accent4 57 4" xfId="2920"/>
    <cellStyle name="40% - Accent4 57 4 2" xfId="7503"/>
    <cellStyle name="40% - Accent4 57 4 2 2" xfId="18600"/>
    <cellStyle name="40% - Accent4 57 4 3" xfId="14017"/>
    <cellStyle name="40% - Accent4 57 5" xfId="5654"/>
    <cellStyle name="40% - Accent4 57 5 2" xfId="16751"/>
    <cellStyle name="40% - Accent4 57 6" xfId="12166"/>
    <cellStyle name="40% - Accent4 58" xfId="1070"/>
    <cellStyle name="40% - Accent4 58 2" xfId="2007"/>
    <cellStyle name="40% - Accent4 58 2 2" xfId="3818"/>
    <cellStyle name="40% - Accent4 58 2 2 2" xfId="8401"/>
    <cellStyle name="40% - Accent4 58 2 2 2 2" xfId="19498"/>
    <cellStyle name="40% - Accent4 58 2 2 3" xfId="14915"/>
    <cellStyle name="40% - Accent4 58 2 3" xfId="6592"/>
    <cellStyle name="40% - Accent4 58 2 3 2" xfId="17689"/>
    <cellStyle name="40% - Accent4 58 2 4" xfId="13105"/>
    <cellStyle name="40% - Accent4 58 3" xfId="4742"/>
    <cellStyle name="40% - Accent4 58 3 2" xfId="9325"/>
    <cellStyle name="40% - Accent4 58 3 2 2" xfId="20422"/>
    <cellStyle name="40% - Accent4 58 3 3" xfId="15839"/>
    <cellStyle name="40% - Accent4 58 4" xfId="2933"/>
    <cellStyle name="40% - Accent4 58 4 2" xfId="7516"/>
    <cellStyle name="40% - Accent4 58 4 2 2" xfId="18613"/>
    <cellStyle name="40% - Accent4 58 4 3" xfId="14030"/>
    <cellStyle name="40% - Accent4 58 5" xfId="5667"/>
    <cellStyle name="40% - Accent4 58 5 2" xfId="16764"/>
    <cellStyle name="40% - Accent4 58 6" xfId="12179"/>
    <cellStyle name="40% - Accent4 59" xfId="1083"/>
    <cellStyle name="40% - Accent4 59 2" xfId="2020"/>
    <cellStyle name="40% - Accent4 59 2 2" xfId="3831"/>
    <cellStyle name="40% - Accent4 59 2 2 2" xfId="8414"/>
    <cellStyle name="40% - Accent4 59 2 2 2 2" xfId="19511"/>
    <cellStyle name="40% - Accent4 59 2 2 3" xfId="14928"/>
    <cellStyle name="40% - Accent4 59 2 3" xfId="6605"/>
    <cellStyle name="40% - Accent4 59 2 3 2" xfId="17702"/>
    <cellStyle name="40% - Accent4 59 2 4" xfId="13118"/>
    <cellStyle name="40% - Accent4 59 3" xfId="4755"/>
    <cellStyle name="40% - Accent4 59 3 2" xfId="9338"/>
    <cellStyle name="40% - Accent4 59 3 2 2" xfId="20435"/>
    <cellStyle name="40% - Accent4 59 3 3" xfId="15852"/>
    <cellStyle name="40% - Accent4 59 4" xfId="2946"/>
    <cellStyle name="40% - Accent4 59 4 2" xfId="7529"/>
    <cellStyle name="40% - Accent4 59 4 2 2" xfId="18626"/>
    <cellStyle name="40% - Accent4 59 4 3" xfId="14043"/>
    <cellStyle name="40% - Accent4 59 5" xfId="5680"/>
    <cellStyle name="40% - Accent4 59 5 2" xfId="16777"/>
    <cellStyle name="40% - Accent4 59 6" xfId="12192"/>
    <cellStyle name="40% - Accent4 6" xfId="159"/>
    <cellStyle name="40% - Accent4 6 2" xfId="1324"/>
    <cellStyle name="40% - Accent4 6 2 2" xfId="3142"/>
    <cellStyle name="40% - Accent4 6 2 2 2" xfId="7725"/>
    <cellStyle name="40% - Accent4 6 2 2 2 2" xfId="18822"/>
    <cellStyle name="40% - Accent4 6 2 2 3" xfId="14239"/>
    <cellStyle name="40% - Accent4 6 2 3" xfId="5916"/>
    <cellStyle name="40% - Accent4 6 2 3 2" xfId="17013"/>
    <cellStyle name="40% - Accent4 6 2 4" xfId="12429"/>
    <cellStyle name="40% - Accent4 6 3" xfId="4066"/>
    <cellStyle name="40% - Accent4 6 3 2" xfId="8649"/>
    <cellStyle name="40% - Accent4 6 3 2 2" xfId="19746"/>
    <cellStyle name="40% - Accent4 6 3 3" xfId="15163"/>
    <cellStyle name="40% - Accent4 6 4" xfId="2257"/>
    <cellStyle name="40% - Accent4 6 4 2" xfId="6840"/>
    <cellStyle name="40% - Accent4 6 4 2 2" xfId="17937"/>
    <cellStyle name="40% - Accent4 6 4 3" xfId="13354"/>
    <cellStyle name="40% - Accent4 6 5" xfId="4991"/>
    <cellStyle name="40% - Accent4 6 5 2" xfId="16088"/>
    <cellStyle name="40% - Accent4 6 6" xfId="400"/>
    <cellStyle name="40% - Accent4 6 6 2" xfId="11516"/>
    <cellStyle name="40% - Accent4 6 7" xfId="11280"/>
    <cellStyle name="40% - Accent4 60" xfId="1096"/>
    <cellStyle name="40% - Accent4 60 2" xfId="2033"/>
    <cellStyle name="40% - Accent4 60 2 2" xfId="3844"/>
    <cellStyle name="40% - Accent4 60 2 2 2" xfId="8427"/>
    <cellStyle name="40% - Accent4 60 2 2 2 2" xfId="19524"/>
    <cellStyle name="40% - Accent4 60 2 2 3" xfId="14941"/>
    <cellStyle name="40% - Accent4 60 2 3" xfId="6618"/>
    <cellStyle name="40% - Accent4 60 2 3 2" xfId="17715"/>
    <cellStyle name="40% - Accent4 60 2 4" xfId="13131"/>
    <cellStyle name="40% - Accent4 60 3" xfId="4768"/>
    <cellStyle name="40% - Accent4 60 3 2" xfId="9351"/>
    <cellStyle name="40% - Accent4 60 3 2 2" xfId="20448"/>
    <cellStyle name="40% - Accent4 60 3 3" xfId="15865"/>
    <cellStyle name="40% - Accent4 60 4" xfId="2959"/>
    <cellStyle name="40% - Accent4 60 4 2" xfId="7542"/>
    <cellStyle name="40% - Accent4 60 4 2 2" xfId="18639"/>
    <cellStyle name="40% - Accent4 60 4 3" xfId="14056"/>
    <cellStyle name="40% - Accent4 60 5" xfId="5693"/>
    <cellStyle name="40% - Accent4 60 5 2" xfId="16790"/>
    <cellStyle name="40% - Accent4 60 6" xfId="12205"/>
    <cellStyle name="40% - Accent4 61" xfId="1109"/>
    <cellStyle name="40% - Accent4 61 2" xfId="2046"/>
    <cellStyle name="40% - Accent4 61 2 2" xfId="3857"/>
    <cellStyle name="40% - Accent4 61 2 2 2" xfId="8440"/>
    <cellStyle name="40% - Accent4 61 2 2 2 2" xfId="19537"/>
    <cellStyle name="40% - Accent4 61 2 2 3" xfId="14954"/>
    <cellStyle name="40% - Accent4 61 2 3" xfId="6631"/>
    <cellStyle name="40% - Accent4 61 2 3 2" xfId="17728"/>
    <cellStyle name="40% - Accent4 61 2 4" xfId="13144"/>
    <cellStyle name="40% - Accent4 61 3" xfId="4781"/>
    <cellStyle name="40% - Accent4 61 3 2" xfId="9364"/>
    <cellStyle name="40% - Accent4 61 3 2 2" xfId="20461"/>
    <cellStyle name="40% - Accent4 61 3 3" xfId="15878"/>
    <cellStyle name="40% - Accent4 61 4" xfId="2972"/>
    <cellStyle name="40% - Accent4 61 4 2" xfId="7555"/>
    <cellStyle name="40% - Accent4 61 4 2 2" xfId="18652"/>
    <cellStyle name="40% - Accent4 61 4 3" xfId="14069"/>
    <cellStyle name="40% - Accent4 61 5" xfId="5706"/>
    <cellStyle name="40% - Accent4 61 5 2" xfId="16803"/>
    <cellStyle name="40% - Accent4 61 6" xfId="12218"/>
    <cellStyle name="40% - Accent4 62" xfId="1122"/>
    <cellStyle name="40% - Accent4 62 2" xfId="2059"/>
    <cellStyle name="40% - Accent4 62 2 2" xfId="3870"/>
    <cellStyle name="40% - Accent4 62 2 2 2" xfId="8453"/>
    <cellStyle name="40% - Accent4 62 2 2 2 2" xfId="19550"/>
    <cellStyle name="40% - Accent4 62 2 2 3" xfId="14967"/>
    <cellStyle name="40% - Accent4 62 2 3" xfId="6644"/>
    <cellStyle name="40% - Accent4 62 2 3 2" xfId="17741"/>
    <cellStyle name="40% - Accent4 62 2 4" xfId="13157"/>
    <cellStyle name="40% - Accent4 62 3" xfId="4794"/>
    <cellStyle name="40% - Accent4 62 3 2" xfId="9377"/>
    <cellStyle name="40% - Accent4 62 3 2 2" xfId="20474"/>
    <cellStyle name="40% - Accent4 62 3 3" xfId="15891"/>
    <cellStyle name="40% - Accent4 62 4" xfId="2985"/>
    <cellStyle name="40% - Accent4 62 4 2" xfId="7568"/>
    <cellStyle name="40% - Accent4 62 4 2 2" xfId="18665"/>
    <cellStyle name="40% - Accent4 62 4 3" xfId="14082"/>
    <cellStyle name="40% - Accent4 62 5" xfId="5719"/>
    <cellStyle name="40% - Accent4 62 5 2" xfId="16816"/>
    <cellStyle name="40% - Accent4 62 6" xfId="12231"/>
    <cellStyle name="40% - Accent4 63" xfId="1135"/>
    <cellStyle name="40% - Accent4 63 2" xfId="2072"/>
    <cellStyle name="40% - Accent4 63 2 2" xfId="3883"/>
    <cellStyle name="40% - Accent4 63 2 2 2" xfId="8466"/>
    <cellStyle name="40% - Accent4 63 2 2 2 2" xfId="19563"/>
    <cellStyle name="40% - Accent4 63 2 2 3" xfId="14980"/>
    <cellStyle name="40% - Accent4 63 2 3" xfId="6657"/>
    <cellStyle name="40% - Accent4 63 2 3 2" xfId="17754"/>
    <cellStyle name="40% - Accent4 63 2 4" xfId="13170"/>
    <cellStyle name="40% - Accent4 63 3" xfId="4807"/>
    <cellStyle name="40% - Accent4 63 3 2" xfId="9390"/>
    <cellStyle name="40% - Accent4 63 3 2 2" xfId="20487"/>
    <cellStyle name="40% - Accent4 63 3 3" xfId="15904"/>
    <cellStyle name="40% - Accent4 63 4" xfId="2998"/>
    <cellStyle name="40% - Accent4 63 4 2" xfId="7581"/>
    <cellStyle name="40% - Accent4 63 4 2 2" xfId="18678"/>
    <cellStyle name="40% - Accent4 63 4 3" xfId="14095"/>
    <cellStyle name="40% - Accent4 63 5" xfId="5732"/>
    <cellStyle name="40% - Accent4 63 5 2" xfId="16829"/>
    <cellStyle name="40% - Accent4 63 6" xfId="12244"/>
    <cellStyle name="40% - Accent4 64" xfId="1150"/>
    <cellStyle name="40% - Accent4 64 2" xfId="2087"/>
    <cellStyle name="40% - Accent4 64 2 2" xfId="3896"/>
    <cellStyle name="40% - Accent4 64 2 2 2" xfId="8479"/>
    <cellStyle name="40% - Accent4 64 2 2 2 2" xfId="19576"/>
    <cellStyle name="40% - Accent4 64 2 2 3" xfId="14993"/>
    <cellStyle name="40% - Accent4 64 2 3" xfId="6670"/>
    <cellStyle name="40% - Accent4 64 2 3 2" xfId="17767"/>
    <cellStyle name="40% - Accent4 64 2 4" xfId="13184"/>
    <cellStyle name="40% - Accent4 64 3" xfId="4820"/>
    <cellStyle name="40% - Accent4 64 3 2" xfId="9403"/>
    <cellStyle name="40% - Accent4 64 3 2 2" xfId="20500"/>
    <cellStyle name="40% - Accent4 64 3 3" xfId="15917"/>
    <cellStyle name="40% - Accent4 64 4" xfId="3011"/>
    <cellStyle name="40% - Accent4 64 4 2" xfId="7594"/>
    <cellStyle name="40% - Accent4 64 4 2 2" xfId="18691"/>
    <cellStyle name="40% - Accent4 64 4 3" xfId="14108"/>
    <cellStyle name="40% - Accent4 64 5" xfId="5746"/>
    <cellStyle name="40% - Accent4 64 5 2" xfId="16843"/>
    <cellStyle name="40% - Accent4 64 6" xfId="12258"/>
    <cellStyle name="40% - Accent4 65" xfId="1163"/>
    <cellStyle name="40% - Accent4 65 2" xfId="2100"/>
    <cellStyle name="40% - Accent4 65 2 2" xfId="3909"/>
    <cellStyle name="40% - Accent4 65 2 2 2" xfId="8492"/>
    <cellStyle name="40% - Accent4 65 2 2 2 2" xfId="19589"/>
    <cellStyle name="40% - Accent4 65 2 2 3" xfId="15006"/>
    <cellStyle name="40% - Accent4 65 2 3" xfId="6683"/>
    <cellStyle name="40% - Accent4 65 2 3 2" xfId="17780"/>
    <cellStyle name="40% - Accent4 65 2 4" xfId="13197"/>
    <cellStyle name="40% - Accent4 65 3" xfId="4833"/>
    <cellStyle name="40% - Accent4 65 3 2" xfId="9416"/>
    <cellStyle name="40% - Accent4 65 3 2 2" xfId="20513"/>
    <cellStyle name="40% - Accent4 65 3 3" xfId="15930"/>
    <cellStyle name="40% - Accent4 65 4" xfId="3024"/>
    <cellStyle name="40% - Accent4 65 4 2" xfId="7607"/>
    <cellStyle name="40% - Accent4 65 4 2 2" xfId="18704"/>
    <cellStyle name="40% - Accent4 65 4 3" xfId="14121"/>
    <cellStyle name="40% - Accent4 65 5" xfId="5759"/>
    <cellStyle name="40% - Accent4 65 5 2" xfId="16856"/>
    <cellStyle name="40% - Accent4 65 6" xfId="12271"/>
    <cellStyle name="40% - Accent4 66" xfId="1176"/>
    <cellStyle name="40% - Accent4 66 2" xfId="2113"/>
    <cellStyle name="40% - Accent4 66 2 2" xfId="3922"/>
    <cellStyle name="40% - Accent4 66 2 2 2" xfId="8505"/>
    <cellStyle name="40% - Accent4 66 2 2 2 2" xfId="19602"/>
    <cellStyle name="40% - Accent4 66 2 2 3" xfId="15019"/>
    <cellStyle name="40% - Accent4 66 2 3" xfId="6696"/>
    <cellStyle name="40% - Accent4 66 2 3 2" xfId="17793"/>
    <cellStyle name="40% - Accent4 66 2 4" xfId="13210"/>
    <cellStyle name="40% - Accent4 66 3" xfId="4846"/>
    <cellStyle name="40% - Accent4 66 3 2" xfId="9429"/>
    <cellStyle name="40% - Accent4 66 3 2 2" xfId="20526"/>
    <cellStyle name="40% - Accent4 66 3 3" xfId="15943"/>
    <cellStyle name="40% - Accent4 66 4" xfId="3037"/>
    <cellStyle name="40% - Accent4 66 4 2" xfId="7620"/>
    <cellStyle name="40% - Accent4 66 4 2 2" xfId="18717"/>
    <cellStyle name="40% - Accent4 66 4 3" xfId="14134"/>
    <cellStyle name="40% - Accent4 66 5" xfId="5772"/>
    <cellStyle name="40% - Accent4 66 5 2" xfId="16869"/>
    <cellStyle name="40% - Accent4 66 6" xfId="12284"/>
    <cellStyle name="40% - Accent4 67" xfId="1189"/>
    <cellStyle name="40% - Accent4 67 2" xfId="2126"/>
    <cellStyle name="40% - Accent4 67 2 2" xfId="3935"/>
    <cellStyle name="40% - Accent4 67 2 2 2" xfId="8518"/>
    <cellStyle name="40% - Accent4 67 2 2 2 2" xfId="19615"/>
    <cellStyle name="40% - Accent4 67 2 2 3" xfId="15032"/>
    <cellStyle name="40% - Accent4 67 2 3" xfId="6709"/>
    <cellStyle name="40% - Accent4 67 2 3 2" xfId="17806"/>
    <cellStyle name="40% - Accent4 67 2 4" xfId="13223"/>
    <cellStyle name="40% - Accent4 67 3" xfId="4859"/>
    <cellStyle name="40% - Accent4 67 3 2" xfId="9442"/>
    <cellStyle name="40% - Accent4 67 3 2 2" xfId="20539"/>
    <cellStyle name="40% - Accent4 67 3 3" xfId="15956"/>
    <cellStyle name="40% - Accent4 67 4" xfId="3050"/>
    <cellStyle name="40% - Accent4 67 4 2" xfId="7633"/>
    <cellStyle name="40% - Accent4 67 4 2 2" xfId="18730"/>
    <cellStyle name="40% - Accent4 67 4 3" xfId="14147"/>
    <cellStyle name="40% - Accent4 67 5" xfId="5785"/>
    <cellStyle name="40% - Accent4 67 5 2" xfId="16882"/>
    <cellStyle name="40% - Accent4 67 6" xfId="12297"/>
    <cellStyle name="40% - Accent4 68" xfId="1202"/>
    <cellStyle name="40% - Accent4 68 2" xfId="2139"/>
    <cellStyle name="40% - Accent4 68 2 2" xfId="3948"/>
    <cellStyle name="40% - Accent4 68 2 2 2" xfId="8531"/>
    <cellStyle name="40% - Accent4 68 2 2 2 2" xfId="19628"/>
    <cellStyle name="40% - Accent4 68 2 2 3" xfId="15045"/>
    <cellStyle name="40% - Accent4 68 2 3" xfId="6722"/>
    <cellStyle name="40% - Accent4 68 2 3 2" xfId="17819"/>
    <cellStyle name="40% - Accent4 68 2 4" xfId="13236"/>
    <cellStyle name="40% - Accent4 68 3" xfId="4872"/>
    <cellStyle name="40% - Accent4 68 3 2" xfId="9455"/>
    <cellStyle name="40% - Accent4 68 3 2 2" xfId="20552"/>
    <cellStyle name="40% - Accent4 68 3 3" xfId="15969"/>
    <cellStyle name="40% - Accent4 68 4" xfId="3063"/>
    <cellStyle name="40% - Accent4 68 4 2" xfId="7646"/>
    <cellStyle name="40% - Accent4 68 4 2 2" xfId="18743"/>
    <cellStyle name="40% - Accent4 68 4 3" xfId="14160"/>
    <cellStyle name="40% - Accent4 68 5" xfId="5798"/>
    <cellStyle name="40% - Accent4 68 5 2" xfId="16895"/>
    <cellStyle name="40% - Accent4 68 6" xfId="12310"/>
    <cellStyle name="40% - Accent4 69" xfId="1215"/>
    <cellStyle name="40% - Accent4 69 2" xfId="2152"/>
    <cellStyle name="40% - Accent4 69 2 2" xfId="6735"/>
    <cellStyle name="40% - Accent4 69 2 2 2" xfId="17832"/>
    <cellStyle name="40% - Accent4 69 2 3" xfId="13249"/>
    <cellStyle name="40% - Accent4 69 3" xfId="3961"/>
    <cellStyle name="40% - Accent4 69 3 2" xfId="8544"/>
    <cellStyle name="40% - Accent4 69 3 2 2" xfId="19641"/>
    <cellStyle name="40% - Accent4 69 3 3" xfId="15058"/>
    <cellStyle name="40% - Accent4 69 4" xfId="5811"/>
    <cellStyle name="40% - Accent4 69 4 2" xfId="16908"/>
    <cellStyle name="40% - Accent4 69 5" xfId="12323"/>
    <cellStyle name="40% - Accent4 7" xfId="185"/>
    <cellStyle name="40% - Accent4 7 2" xfId="1337"/>
    <cellStyle name="40% - Accent4 7 2 2" xfId="3155"/>
    <cellStyle name="40% - Accent4 7 2 2 2" xfId="7738"/>
    <cellStyle name="40% - Accent4 7 2 2 2 2" xfId="18835"/>
    <cellStyle name="40% - Accent4 7 2 2 3" xfId="14252"/>
    <cellStyle name="40% - Accent4 7 2 3" xfId="5929"/>
    <cellStyle name="40% - Accent4 7 2 3 2" xfId="17026"/>
    <cellStyle name="40% - Accent4 7 2 4" xfId="12442"/>
    <cellStyle name="40% - Accent4 7 3" xfId="4079"/>
    <cellStyle name="40% - Accent4 7 3 2" xfId="8662"/>
    <cellStyle name="40% - Accent4 7 3 2 2" xfId="19759"/>
    <cellStyle name="40% - Accent4 7 3 3" xfId="15176"/>
    <cellStyle name="40% - Accent4 7 4" xfId="2270"/>
    <cellStyle name="40% - Accent4 7 4 2" xfId="6853"/>
    <cellStyle name="40% - Accent4 7 4 2 2" xfId="17950"/>
    <cellStyle name="40% - Accent4 7 4 3" xfId="13367"/>
    <cellStyle name="40% - Accent4 7 5" xfId="5004"/>
    <cellStyle name="40% - Accent4 7 5 2" xfId="16101"/>
    <cellStyle name="40% - Accent4 7 6" xfId="413"/>
    <cellStyle name="40% - Accent4 7 6 2" xfId="11529"/>
    <cellStyle name="40% - Accent4 7 7" xfId="11306"/>
    <cellStyle name="40% - Accent4 70" xfId="1228"/>
    <cellStyle name="40% - Accent4 70 2" xfId="2165"/>
    <cellStyle name="40% - Accent4 70 2 2" xfId="6748"/>
    <cellStyle name="40% - Accent4 70 2 2 2" xfId="17845"/>
    <cellStyle name="40% - Accent4 70 2 3" xfId="13262"/>
    <cellStyle name="40% - Accent4 70 3" xfId="3974"/>
    <cellStyle name="40% - Accent4 70 3 2" xfId="8557"/>
    <cellStyle name="40% - Accent4 70 3 2 2" xfId="19654"/>
    <cellStyle name="40% - Accent4 70 3 3" xfId="15071"/>
    <cellStyle name="40% - Accent4 70 4" xfId="5824"/>
    <cellStyle name="40% - Accent4 70 4 2" xfId="16921"/>
    <cellStyle name="40% - Accent4 70 5" xfId="12336"/>
    <cellStyle name="40% - Accent4 71" xfId="1241"/>
    <cellStyle name="40% - Accent4 71 2" xfId="2178"/>
    <cellStyle name="40% - Accent4 71 2 2" xfId="6761"/>
    <cellStyle name="40% - Accent4 71 2 2 2" xfId="17858"/>
    <cellStyle name="40% - Accent4 71 2 3" xfId="13275"/>
    <cellStyle name="40% - Accent4 71 3" xfId="3987"/>
    <cellStyle name="40% - Accent4 71 3 2" xfId="8570"/>
    <cellStyle name="40% - Accent4 71 3 2 2" xfId="19667"/>
    <cellStyle name="40% - Accent4 71 3 3" xfId="15084"/>
    <cellStyle name="40% - Accent4 71 4" xfId="5837"/>
    <cellStyle name="40% - Accent4 71 4 2" xfId="16934"/>
    <cellStyle name="40% - Accent4 71 5" xfId="12349"/>
    <cellStyle name="40% - Accent4 72" xfId="1256"/>
    <cellStyle name="40% - Accent4 72 2" xfId="3077"/>
    <cellStyle name="40% - Accent4 72 2 2" xfId="7660"/>
    <cellStyle name="40% - Accent4 72 2 2 2" xfId="18757"/>
    <cellStyle name="40% - Accent4 72 2 3" xfId="14174"/>
    <cellStyle name="40% - Accent4 72 3" xfId="5851"/>
    <cellStyle name="40% - Accent4 72 3 2" xfId="16948"/>
    <cellStyle name="40% - Accent4 72 4" xfId="12364"/>
    <cellStyle name="40% - Accent4 73" xfId="4001"/>
    <cellStyle name="40% - Accent4 73 2" xfId="8584"/>
    <cellStyle name="40% - Accent4 73 2 2" xfId="19681"/>
    <cellStyle name="40% - Accent4 73 3" xfId="15098"/>
    <cellStyle name="40% - Accent4 74" xfId="2192"/>
    <cellStyle name="40% - Accent4 74 2" xfId="6775"/>
    <cellStyle name="40% - Accent4 74 2 2" xfId="17872"/>
    <cellStyle name="40% - Accent4 74 3" xfId="13289"/>
    <cellStyle name="40% - Accent4 75" xfId="4885"/>
    <cellStyle name="40% - Accent4 75 2" xfId="9468"/>
    <cellStyle name="40% - Accent4 75 2 2" xfId="20565"/>
    <cellStyle name="40% - Accent4 75 3" xfId="15982"/>
    <cellStyle name="40% - Accent4 76" xfId="4911"/>
    <cellStyle name="40% - Accent4 76 2" xfId="16008"/>
    <cellStyle name="40% - Accent4 77" xfId="4926"/>
    <cellStyle name="40% - Accent4 77 2" xfId="16023"/>
    <cellStyle name="40% - Accent4 78" xfId="9494"/>
    <cellStyle name="40% - Accent4 78 2" xfId="20591"/>
    <cellStyle name="40% - Accent4 79" xfId="9508"/>
    <cellStyle name="40% - Accent4 79 2" xfId="20604"/>
    <cellStyle name="40% - Accent4 8" xfId="198"/>
    <cellStyle name="40% - Accent4 8 2" xfId="1350"/>
    <cellStyle name="40% - Accent4 8 2 2" xfId="3168"/>
    <cellStyle name="40% - Accent4 8 2 2 2" xfId="7751"/>
    <cellStyle name="40% - Accent4 8 2 2 2 2" xfId="18848"/>
    <cellStyle name="40% - Accent4 8 2 2 3" xfId="14265"/>
    <cellStyle name="40% - Accent4 8 2 3" xfId="5942"/>
    <cellStyle name="40% - Accent4 8 2 3 2" xfId="17039"/>
    <cellStyle name="40% - Accent4 8 2 4" xfId="12455"/>
    <cellStyle name="40% - Accent4 8 3" xfId="4092"/>
    <cellStyle name="40% - Accent4 8 3 2" xfId="8675"/>
    <cellStyle name="40% - Accent4 8 3 2 2" xfId="19772"/>
    <cellStyle name="40% - Accent4 8 3 3" xfId="15189"/>
    <cellStyle name="40% - Accent4 8 4" xfId="2283"/>
    <cellStyle name="40% - Accent4 8 4 2" xfId="6866"/>
    <cellStyle name="40% - Accent4 8 4 2 2" xfId="17963"/>
    <cellStyle name="40% - Accent4 8 4 3" xfId="13380"/>
    <cellStyle name="40% - Accent4 8 5" xfId="5017"/>
    <cellStyle name="40% - Accent4 8 5 2" xfId="16114"/>
    <cellStyle name="40% - Accent4 8 6" xfId="426"/>
    <cellStyle name="40% - Accent4 8 6 2" xfId="11542"/>
    <cellStyle name="40% - Accent4 8 7" xfId="11319"/>
    <cellStyle name="40% - Accent4 80" xfId="9521"/>
    <cellStyle name="40% - Accent4 80 2" xfId="20617"/>
    <cellStyle name="40% - Accent4 81" xfId="9534"/>
    <cellStyle name="40% - Accent4 81 2" xfId="20630"/>
    <cellStyle name="40% - Accent4 82" xfId="9560"/>
    <cellStyle name="40% - Accent4 82 2" xfId="20656"/>
    <cellStyle name="40% - Accent4 83" xfId="9586"/>
    <cellStyle name="40% - Accent4 83 2" xfId="20682"/>
    <cellStyle name="40% - Accent4 84" xfId="9612"/>
    <cellStyle name="40% - Accent4 84 2" xfId="20708"/>
    <cellStyle name="40% - Accent4 85" xfId="9638"/>
    <cellStyle name="40% - Accent4 85 2" xfId="20734"/>
    <cellStyle name="40% - Accent4 86" xfId="9664"/>
    <cellStyle name="40% - Accent4 86 2" xfId="20760"/>
    <cellStyle name="40% - Accent4 87" xfId="9690"/>
    <cellStyle name="40% - Accent4 87 2" xfId="20786"/>
    <cellStyle name="40% - Accent4 88" xfId="9716"/>
    <cellStyle name="40% - Accent4 88 2" xfId="20812"/>
    <cellStyle name="40% - Accent4 89" xfId="9742"/>
    <cellStyle name="40% - Accent4 89 2" xfId="20838"/>
    <cellStyle name="40% - Accent4 9" xfId="211"/>
    <cellStyle name="40% - Accent4 9 2" xfId="1363"/>
    <cellStyle name="40% - Accent4 9 2 2" xfId="3181"/>
    <cellStyle name="40% - Accent4 9 2 2 2" xfId="7764"/>
    <cellStyle name="40% - Accent4 9 2 2 2 2" xfId="18861"/>
    <cellStyle name="40% - Accent4 9 2 2 3" xfId="14278"/>
    <cellStyle name="40% - Accent4 9 2 3" xfId="5955"/>
    <cellStyle name="40% - Accent4 9 2 3 2" xfId="17052"/>
    <cellStyle name="40% - Accent4 9 2 4" xfId="12468"/>
    <cellStyle name="40% - Accent4 9 3" xfId="4105"/>
    <cellStyle name="40% - Accent4 9 3 2" xfId="8688"/>
    <cellStyle name="40% - Accent4 9 3 2 2" xfId="19785"/>
    <cellStyle name="40% - Accent4 9 3 3" xfId="15202"/>
    <cellStyle name="40% - Accent4 9 4" xfId="2296"/>
    <cellStyle name="40% - Accent4 9 4 2" xfId="6879"/>
    <cellStyle name="40% - Accent4 9 4 2 2" xfId="17976"/>
    <cellStyle name="40% - Accent4 9 4 3" xfId="13393"/>
    <cellStyle name="40% - Accent4 9 5" xfId="5030"/>
    <cellStyle name="40% - Accent4 9 5 2" xfId="16127"/>
    <cellStyle name="40% - Accent4 9 6" xfId="439"/>
    <cellStyle name="40% - Accent4 9 6 2" xfId="11555"/>
    <cellStyle name="40% - Accent4 9 7" xfId="11332"/>
    <cellStyle name="40% - Accent4 90" xfId="9768"/>
    <cellStyle name="40% - Accent4 90 2" xfId="20864"/>
    <cellStyle name="40% - Accent4 91" xfId="9794"/>
    <cellStyle name="40% - Accent4 91 2" xfId="20890"/>
    <cellStyle name="40% - Accent4 92" xfId="9820"/>
    <cellStyle name="40% - Accent4 92 2" xfId="20916"/>
    <cellStyle name="40% - Accent4 93" xfId="9846"/>
    <cellStyle name="40% - Accent4 93 2" xfId="20942"/>
    <cellStyle name="40% - Accent4 94" xfId="9872"/>
    <cellStyle name="40% - Accent4 94 2" xfId="20968"/>
    <cellStyle name="40% - Accent4 95" xfId="9898"/>
    <cellStyle name="40% - Accent4 95 2" xfId="20994"/>
    <cellStyle name="40% - Accent4 96" xfId="9911"/>
    <cellStyle name="40% - Accent4 96 2" xfId="21007"/>
    <cellStyle name="40% - Accent4 97" xfId="9937"/>
    <cellStyle name="40% - Accent4 97 2" xfId="21033"/>
    <cellStyle name="40% - Accent4 98" xfId="9950"/>
    <cellStyle name="40% - Accent4 98 2" xfId="21046"/>
    <cellStyle name="40% - Accent4 99" xfId="9963"/>
    <cellStyle name="40% - Accent4 99 2" xfId="21059"/>
    <cellStyle name="40% - Accent5" xfId="89" builtinId="47" customBuiltin="1"/>
    <cellStyle name="40% - Accent5 10" xfId="226"/>
    <cellStyle name="40% - Accent5 10 2" xfId="1378"/>
    <cellStyle name="40% - Accent5 10 2 2" xfId="3196"/>
    <cellStyle name="40% - Accent5 10 2 2 2" xfId="7779"/>
    <cellStyle name="40% - Accent5 10 2 2 2 2" xfId="18876"/>
    <cellStyle name="40% - Accent5 10 2 2 3" xfId="14293"/>
    <cellStyle name="40% - Accent5 10 2 3" xfId="5970"/>
    <cellStyle name="40% - Accent5 10 2 3 2" xfId="17067"/>
    <cellStyle name="40% - Accent5 10 2 4" xfId="12483"/>
    <cellStyle name="40% - Accent5 10 3" xfId="4120"/>
    <cellStyle name="40% - Accent5 10 3 2" xfId="8703"/>
    <cellStyle name="40% - Accent5 10 3 2 2" xfId="19800"/>
    <cellStyle name="40% - Accent5 10 3 3" xfId="15217"/>
    <cellStyle name="40% - Accent5 10 4" xfId="2311"/>
    <cellStyle name="40% - Accent5 10 4 2" xfId="6894"/>
    <cellStyle name="40% - Accent5 10 4 2 2" xfId="17991"/>
    <cellStyle name="40% - Accent5 10 4 3" xfId="13408"/>
    <cellStyle name="40% - Accent5 10 5" xfId="5045"/>
    <cellStyle name="40% - Accent5 10 5 2" xfId="16142"/>
    <cellStyle name="40% - Accent5 10 6" xfId="454"/>
    <cellStyle name="40% - Accent5 10 6 2" xfId="11570"/>
    <cellStyle name="40% - Accent5 10 7" xfId="11347"/>
    <cellStyle name="40% - Accent5 100" xfId="9978"/>
    <cellStyle name="40% - Accent5 100 2" xfId="21074"/>
    <cellStyle name="40% - Accent5 101" xfId="9991"/>
    <cellStyle name="40% - Accent5 101 2" xfId="21087"/>
    <cellStyle name="40% - Accent5 102" xfId="10004"/>
    <cellStyle name="40% - Accent5 102 2" xfId="21100"/>
    <cellStyle name="40% - Accent5 103" xfId="10017"/>
    <cellStyle name="40% - Accent5 103 2" xfId="21113"/>
    <cellStyle name="40% - Accent5 104" xfId="10030"/>
    <cellStyle name="40% - Accent5 104 2" xfId="21126"/>
    <cellStyle name="40% - Accent5 105" xfId="10043"/>
    <cellStyle name="40% - Accent5 105 2" xfId="21139"/>
    <cellStyle name="40% - Accent5 106" xfId="10056"/>
    <cellStyle name="40% - Accent5 106 2" xfId="21152"/>
    <cellStyle name="40% - Accent5 107" xfId="10069"/>
    <cellStyle name="40% - Accent5 107 2" xfId="21165"/>
    <cellStyle name="40% - Accent5 108" xfId="10082"/>
    <cellStyle name="40% - Accent5 108 2" xfId="21178"/>
    <cellStyle name="40% - Accent5 109" xfId="10095"/>
    <cellStyle name="40% - Accent5 109 2" xfId="21191"/>
    <cellStyle name="40% - Accent5 11" xfId="239"/>
    <cellStyle name="40% - Accent5 11 2" xfId="1391"/>
    <cellStyle name="40% - Accent5 11 2 2" xfId="3209"/>
    <cellStyle name="40% - Accent5 11 2 2 2" xfId="7792"/>
    <cellStyle name="40% - Accent5 11 2 2 2 2" xfId="18889"/>
    <cellStyle name="40% - Accent5 11 2 2 3" xfId="14306"/>
    <cellStyle name="40% - Accent5 11 2 3" xfId="5983"/>
    <cellStyle name="40% - Accent5 11 2 3 2" xfId="17080"/>
    <cellStyle name="40% - Accent5 11 2 4" xfId="12496"/>
    <cellStyle name="40% - Accent5 11 3" xfId="4133"/>
    <cellStyle name="40% - Accent5 11 3 2" xfId="8716"/>
    <cellStyle name="40% - Accent5 11 3 2 2" xfId="19813"/>
    <cellStyle name="40% - Accent5 11 3 3" xfId="15230"/>
    <cellStyle name="40% - Accent5 11 4" xfId="2324"/>
    <cellStyle name="40% - Accent5 11 4 2" xfId="6907"/>
    <cellStyle name="40% - Accent5 11 4 2 2" xfId="18004"/>
    <cellStyle name="40% - Accent5 11 4 3" xfId="13421"/>
    <cellStyle name="40% - Accent5 11 5" xfId="5058"/>
    <cellStyle name="40% - Accent5 11 5 2" xfId="16155"/>
    <cellStyle name="40% - Accent5 11 6" xfId="467"/>
    <cellStyle name="40% - Accent5 11 6 2" xfId="11583"/>
    <cellStyle name="40% - Accent5 11 7" xfId="11360"/>
    <cellStyle name="40% - Accent5 110" xfId="10108"/>
    <cellStyle name="40% - Accent5 110 2" xfId="21204"/>
    <cellStyle name="40% - Accent5 111" xfId="10121"/>
    <cellStyle name="40% - Accent5 111 2" xfId="21217"/>
    <cellStyle name="40% - Accent5 112" xfId="10134"/>
    <cellStyle name="40% - Accent5 112 2" xfId="21230"/>
    <cellStyle name="40% - Accent5 113" xfId="10147"/>
    <cellStyle name="40% - Accent5 113 2" xfId="21243"/>
    <cellStyle name="40% - Accent5 114" xfId="10160"/>
    <cellStyle name="40% - Accent5 114 2" xfId="21256"/>
    <cellStyle name="40% - Accent5 115" xfId="10173"/>
    <cellStyle name="40% - Accent5 115 2" xfId="21269"/>
    <cellStyle name="40% - Accent5 116" xfId="10186"/>
    <cellStyle name="40% - Accent5 116 2" xfId="21282"/>
    <cellStyle name="40% - Accent5 117" xfId="10199"/>
    <cellStyle name="40% - Accent5 117 2" xfId="21295"/>
    <cellStyle name="40% - Accent5 118" xfId="10212"/>
    <cellStyle name="40% - Accent5 118 2" xfId="21308"/>
    <cellStyle name="40% - Accent5 119" xfId="10225"/>
    <cellStyle name="40% - Accent5 119 2" xfId="21321"/>
    <cellStyle name="40% - Accent5 12" xfId="252"/>
    <cellStyle name="40% - Accent5 12 2" xfId="1404"/>
    <cellStyle name="40% - Accent5 12 2 2" xfId="3222"/>
    <cellStyle name="40% - Accent5 12 2 2 2" xfId="7805"/>
    <cellStyle name="40% - Accent5 12 2 2 2 2" xfId="18902"/>
    <cellStyle name="40% - Accent5 12 2 2 3" xfId="14319"/>
    <cellStyle name="40% - Accent5 12 2 3" xfId="5996"/>
    <cellStyle name="40% - Accent5 12 2 3 2" xfId="17093"/>
    <cellStyle name="40% - Accent5 12 2 4" xfId="12509"/>
    <cellStyle name="40% - Accent5 12 3" xfId="4146"/>
    <cellStyle name="40% - Accent5 12 3 2" xfId="8729"/>
    <cellStyle name="40% - Accent5 12 3 2 2" xfId="19826"/>
    <cellStyle name="40% - Accent5 12 3 3" xfId="15243"/>
    <cellStyle name="40% - Accent5 12 4" xfId="2337"/>
    <cellStyle name="40% - Accent5 12 4 2" xfId="6920"/>
    <cellStyle name="40% - Accent5 12 4 2 2" xfId="18017"/>
    <cellStyle name="40% - Accent5 12 4 3" xfId="13434"/>
    <cellStyle name="40% - Accent5 12 5" xfId="5071"/>
    <cellStyle name="40% - Accent5 12 5 2" xfId="16168"/>
    <cellStyle name="40% - Accent5 12 6" xfId="480"/>
    <cellStyle name="40% - Accent5 12 6 2" xfId="11596"/>
    <cellStyle name="40% - Accent5 12 7" xfId="11373"/>
    <cellStyle name="40% - Accent5 120" xfId="10238"/>
    <cellStyle name="40% - Accent5 120 2" xfId="21334"/>
    <cellStyle name="40% - Accent5 121" xfId="10251"/>
    <cellStyle name="40% - Accent5 121 2" xfId="21347"/>
    <cellStyle name="40% - Accent5 122" xfId="10277"/>
    <cellStyle name="40% - Accent5 122 2" xfId="21373"/>
    <cellStyle name="40% - Accent5 123" xfId="10303"/>
    <cellStyle name="40% - Accent5 123 2" xfId="21399"/>
    <cellStyle name="40% - Accent5 124" xfId="10316"/>
    <cellStyle name="40% - Accent5 124 2" xfId="21412"/>
    <cellStyle name="40% - Accent5 125" xfId="10329"/>
    <cellStyle name="40% - Accent5 125 2" xfId="21425"/>
    <cellStyle name="40% - Accent5 126" xfId="10355"/>
    <cellStyle name="40% - Accent5 126 2" xfId="21451"/>
    <cellStyle name="40% - Accent5 127" xfId="10381"/>
    <cellStyle name="40% - Accent5 127 2" xfId="21477"/>
    <cellStyle name="40% - Accent5 128" xfId="10407"/>
    <cellStyle name="40% - Accent5 128 2" xfId="21503"/>
    <cellStyle name="40% - Accent5 129" xfId="10433"/>
    <cellStyle name="40% - Accent5 129 2" xfId="21529"/>
    <cellStyle name="40% - Accent5 13" xfId="265"/>
    <cellStyle name="40% - Accent5 13 2" xfId="1417"/>
    <cellStyle name="40% - Accent5 13 2 2" xfId="3235"/>
    <cellStyle name="40% - Accent5 13 2 2 2" xfId="7818"/>
    <cellStyle name="40% - Accent5 13 2 2 2 2" xfId="18915"/>
    <cellStyle name="40% - Accent5 13 2 2 3" xfId="14332"/>
    <cellStyle name="40% - Accent5 13 2 3" xfId="6009"/>
    <cellStyle name="40% - Accent5 13 2 3 2" xfId="17106"/>
    <cellStyle name="40% - Accent5 13 2 4" xfId="12522"/>
    <cellStyle name="40% - Accent5 13 3" xfId="4159"/>
    <cellStyle name="40% - Accent5 13 3 2" xfId="8742"/>
    <cellStyle name="40% - Accent5 13 3 2 2" xfId="19839"/>
    <cellStyle name="40% - Accent5 13 3 3" xfId="15256"/>
    <cellStyle name="40% - Accent5 13 4" xfId="2350"/>
    <cellStyle name="40% - Accent5 13 4 2" xfId="6933"/>
    <cellStyle name="40% - Accent5 13 4 2 2" xfId="18030"/>
    <cellStyle name="40% - Accent5 13 4 3" xfId="13447"/>
    <cellStyle name="40% - Accent5 13 5" xfId="5084"/>
    <cellStyle name="40% - Accent5 13 5 2" xfId="16181"/>
    <cellStyle name="40% - Accent5 13 6" xfId="493"/>
    <cellStyle name="40% - Accent5 13 6 2" xfId="11609"/>
    <cellStyle name="40% - Accent5 13 7" xfId="11386"/>
    <cellStyle name="40% - Accent5 130" xfId="10459"/>
    <cellStyle name="40% - Accent5 130 2" xfId="21555"/>
    <cellStyle name="40% - Accent5 131" xfId="10485"/>
    <cellStyle name="40% - Accent5 131 2" xfId="21581"/>
    <cellStyle name="40% - Accent5 132" xfId="10511"/>
    <cellStyle name="40% - Accent5 132 2" xfId="21607"/>
    <cellStyle name="40% - Accent5 133" xfId="10537"/>
    <cellStyle name="40% - Accent5 133 2" xfId="21633"/>
    <cellStyle name="40% - Accent5 134" xfId="10550"/>
    <cellStyle name="40% - Accent5 134 2" xfId="21646"/>
    <cellStyle name="40% - Accent5 135" xfId="10563"/>
    <cellStyle name="40% - Accent5 135 2" xfId="21659"/>
    <cellStyle name="40% - Accent5 136" xfId="10576"/>
    <cellStyle name="40% - Accent5 136 2" xfId="21672"/>
    <cellStyle name="40% - Accent5 137" xfId="10589"/>
    <cellStyle name="40% - Accent5 137 2" xfId="21685"/>
    <cellStyle name="40% - Accent5 138" xfId="10615"/>
    <cellStyle name="40% - Accent5 138 2" xfId="21711"/>
    <cellStyle name="40% - Accent5 139" xfId="10628"/>
    <cellStyle name="40% - Accent5 139 2" xfId="21724"/>
    <cellStyle name="40% - Accent5 14" xfId="304"/>
    <cellStyle name="40% - Accent5 14 2" xfId="1430"/>
    <cellStyle name="40% - Accent5 14 2 2" xfId="3248"/>
    <cellStyle name="40% - Accent5 14 2 2 2" xfId="7831"/>
    <cellStyle name="40% - Accent5 14 2 2 2 2" xfId="18928"/>
    <cellStyle name="40% - Accent5 14 2 2 3" xfId="14345"/>
    <cellStyle name="40% - Accent5 14 2 3" xfId="6022"/>
    <cellStyle name="40% - Accent5 14 2 3 2" xfId="17119"/>
    <cellStyle name="40% - Accent5 14 2 4" xfId="12535"/>
    <cellStyle name="40% - Accent5 14 3" xfId="4172"/>
    <cellStyle name="40% - Accent5 14 3 2" xfId="8755"/>
    <cellStyle name="40% - Accent5 14 3 2 2" xfId="19852"/>
    <cellStyle name="40% - Accent5 14 3 3" xfId="15269"/>
    <cellStyle name="40% - Accent5 14 4" xfId="2363"/>
    <cellStyle name="40% - Accent5 14 4 2" xfId="6946"/>
    <cellStyle name="40% - Accent5 14 4 2 2" xfId="18043"/>
    <cellStyle name="40% - Accent5 14 4 3" xfId="13460"/>
    <cellStyle name="40% - Accent5 14 5" xfId="5097"/>
    <cellStyle name="40% - Accent5 14 5 2" xfId="16194"/>
    <cellStyle name="40% - Accent5 14 6" xfId="506"/>
    <cellStyle name="40% - Accent5 14 6 2" xfId="11622"/>
    <cellStyle name="40% - Accent5 14 7" xfId="11425"/>
    <cellStyle name="40% - Accent5 140" xfId="10641"/>
    <cellStyle name="40% - Accent5 140 2" xfId="21737"/>
    <cellStyle name="40% - Accent5 141" xfId="10654"/>
    <cellStyle name="40% - Accent5 141 2" xfId="21750"/>
    <cellStyle name="40% - Accent5 142" xfId="10667"/>
    <cellStyle name="40% - Accent5 142 2" xfId="21763"/>
    <cellStyle name="40% - Accent5 143" xfId="10680"/>
    <cellStyle name="40% - Accent5 143 2" xfId="21776"/>
    <cellStyle name="40% - Accent5 144" xfId="10693"/>
    <cellStyle name="40% - Accent5 144 2" xfId="21789"/>
    <cellStyle name="40% - Accent5 145" xfId="10706"/>
    <cellStyle name="40% - Accent5 145 2" xfId="21802"/>
    <cellStyle name="40% - Accent5 146" xfId="10719"/>
    <cellStyle name="40% - Accent5 146 2" xfId="21815"/>
    <cellStyle name="40% - Accent5 147" xfId="10732"/>
    <cellStyle name="40% - Accent5 147 2" xfId="21828"/>
    <cellStyle name="40% - Accent5 148" xfId="10745"/>
    <cellStyle name="40% - Accent5 148 2" xfId="21841"/>
    <cellStyle name="40% - Accent5 149" xfId="10758"/>
    <cellStyle name="40% - Accent5 149 2" xfId="21854"/>
    <cellStyle name="40% - Accent5 15" xfId="331"/>
    <cellStyle name="40% - Accent5 15 2" xfId="1443"/>
    <cellStyle name="40% - Accent5 15 2 2" xfId="3261"/>
    <cellStyle name="40% - Accent5 15 2 2 2" xfId="7844"/>
    <cellStyle name="40% - Accent5 15 2 2 2 2" xfId="18941"/>
    <cellStyle name="40% - Accent5 15 2 2 3" xfId="14358"/>
    <cellStyle name="40% - Accent5 15 2 3" xfId="6035"/>
    <cellStyle name="40% - Accent5 15 2 3 2" xfId="17132"/>
    <cellStyle name="40% - Accent5 15 2 4" xfId="12548"/>
    <cellStyle name="40% - Accent5 15 3" xfId="4185"/>
    <cellStyle name="40% - Accent5 15 3 2" xfId="8768"/>
    <cellStyle name="40% - Accent5 15 3 2 2" xfId="19865"/>
    <cellStyle name="40% - Accent5 15 3 3" xfId="15282"/>
    <cellStyle name="40% - Accent5 15 4" xfId="2376"/>
    <cellStyle name="40% - Accent5 15 4 2" xfId="6959"/>
    <cellStyle name="40% - Accent5 15 4 2 2" xfId="18056"/>
    <cellStyle name="40% - Accent5 15 4 3" xfId="13473"/>
    <cellStyle name="40% - Accent5 15 5" xfId="5110"/>
    <cellStyle name="40% - Accent5 15 5 2" xfId="16207"/>
    <cellStyle name="40% - Accent5 15 6" xfId="11452"/>
    <cellStyle name="40% - Accent5 150" xfId="10771"/>
    <cellStyle name="40% - Accent5 150 2" xfId="21867"/>
    <cellStyle name="40% - Accent5 151" xfId="10797"/>
    <cellStyle name="40% - Accent5 151 2" xfId="21893"/>
    <cellStyle name="40% - Accent5 152" xfId="10810"/>
    <cellStyle name="40% - Accent5 152 2" xfId="21906"/>
    <cellStyle name="40% - Accent5 153" xfId="10823"/>
    <cellStyle name="40% - Accent5 153 2" xfId="21919"/>
    <cellStyle name="40% - Accent5 154" xfId="10836"/>
    <cellStyle name="40% - Accent5 154 2" xfId="21932"/>
    <cellStyle name="40% - Accent5 155" xfId="10849"/>
    <cellStyle name="40% - Accent5 156" xfId="10862"/>
    <cellStyle name="40% - Accent5 157" xfId="10875"/>
    <cellStyle name="40% - Accent5 158" xfId="10888"/>
    <cellStyle name="40% - Accent5 159" xfId="10901"/>
    <cellStyle name="40% - Accent5 16" xfId="519"/>
    <cellStyle name="40% - Accent5 16 2" xfId="1456"/>
    <cellStyle name="40% - Accent5 16 2 2" xfId="3274"/>
    <cellStyle name="40% - Accent5 16 2 2 2" xfId="7857"/>
    <cellStyle name="40% - Accent5 16 2 2 2 2" xfId="18954"/>
    <cellStyle name="40% - Accent5 16 2 2 3" xfId="14371"/>
    <cellStyle name="40% - Accent5 16 2 3" xfId="6048"/>
    <cellStyle name="40% - Accent5 16 2 3 2" xfId="17145"/>
    <cellStyle name="40% - Accent5 16 2 4" xfId="12561"/>
    <cellStyle name="40% - Accent5 16 3" xfId="4198"/>
    <cellStyle name="40% - Accent5 16 3 2" xfId="8781"/>
    <cellStyle name="40% - Accent5 16 3 2 2" xfId="19878"/>
    <cellStyle name="40% - Accent5 16 3 3" xfId="15295"/>
    <cellStyle name="40% - Accent5 16 4" xfId="2389"/>
    <cellStyle name="40% - Accent5 16 4 2" xfId="6972"/>
    <cellStyle name="40% - Accent5 16 4 2 2" xfId="18069"/>
    <cellStyle name="40% - Accent5 16 4 3" xfId="13486"/>
    <cellStyle name="40% - Accent5 16 5" xfId="5123"/>
    <cellStyle name="40% - Accent5 16 5 2" xfId="16220"/>
    <cellStyle name="40% - Accent5 16 6" xfId="11635"/>
    <cellStyle name="40% - Accent5 160" xfId="10914"/>
    <cellStyle name="40% - Accent5 161" xfId="10927"/>
    <cellStyle name="40% - Accent5 162" xfId="10940"/>
    <cellStyle name="40% - Accent5 163" xfId="10953"/>
    <cellStyle name="40% - Accent5 164" xfId="10966"/>
    <cellStyle name="40% - Accent5 165" xfId="10979"/>
    <cellStyle name="40% - Accent5 166" xfId="10992"/>
    <cellStyle name="40% - Accent5 167" xfId="11005"/>
    <cellStyle name="40% - Accent5 168" xfId="11018"/>
    <cellStyle name="40% - Accent5 169" xfId="11031"/>
    <cellStyle name="40% - Accent5 17" xfId="532"/>
    <cellStyle name="40% - Accent5 17 2" xfId="1469"/>
    <cellStyle name="40% - Accent5 17 2 2" xfId="3287"/>
    <cellStyle name="40% - Accent5 17 2 2 2" xfId="7870"/>
    <cellStyle name="40% - Accent5 17 2 2 2 2" xfId="18967"/>
    <cellStyle name="40% - Accent5 17 2 2 3" xfId="14384"/>
    <cellStyle name="40% - Accent5 17 2 3" xfId="6061"/>
    <cellStyle name="40% - Accent5 17 2 3 2" xfId="17158"/>
    <cellStyle name="40% - Accent5 17 2 4" xfId="12574"/>
    <cellStyle name="40% - Accent5 17 3" xfId="4211"/>
    <cellStyle name="40% - Accent5 17 3 2" xfId="8794"/>
    <cellStyle name="40% - Accent5 17 3 2 2" xfId="19891"/>
    <cellStyle name="40% - Accent5 17 3 3" xfId="15308"/>
    <cellStyle name="40% - Accent5 17 4" xfId="2402"/>
    <cellStyle name="40% - Accent5 17 4 2" xfId="6985"/>
    <cellStyle name="40% - Accent5 17 4 2 2" xfId="18082"/>
    <cellStyle name="40% - Accent5 17 4 3" xfId="13499"/>
    <cellStyle name="40% - Accent5 17 5" xfId="5136"/>
    <cellStyle name="40% - Accent5 17 5 2" xfId="16233"/>
    <cellStyle name="40% - Accent5 17 6" xfId="11648"/>
    <cellStyle name="40% - Accent5 170" xfId="11044"/>
    <cellStyle name="40% - Accent5 171" xfId="11057"/>
    <cellStyle name="40% - Accent5 172" xfId="11070"/>
    <cellStyle name="40% - Accent5 173" xfId="11083"/>
    <cellStyle name="40% - Accent5 174" xfId="11096"/>
    <cellStyle name="40% - Accent5 175" xfId="11109"/>
    <cellStyle name="40% - Accent5 176" xfId="11122"/>
    <cellStyle name="40% - Accent5 177" xfId="11135"/>
    <cellStyle name="40% - Accent5 178" xfId="11148"/>
    <cellStyle name="40% - Accent5 179" xfId="11161"/>
    <cellStyle name="40% - Accent5 18" xfId="545"/>
    <cellStyle name="40% - Accent5 18 2" xfId="1482"/>
    <cellStyle name="40% - Accent5 18 2 2" xfId="3300"/>
    <cellStyle name="40% - Accent5 18 2 2 2" xfId="7883"/>
    <cellStyle name="40% - Accent5 18 2 2 2 2" xfId="18980"/>
    <cellStyle name="40% - Accent5 18 2 2 3" xfId="14397"/>
    <cellStyle name="40% - Accent5 18 2 3" xfId="6074"/>
    <cellStyle name="40% - Accent5 18 2 3 2" xfId="17171"/>
    <cellStyle name="40% - Accent5 18 2 4" xfId="12587"/>
    <cellStyle name="40% - Accent5 18 3" xfId="4224"/>
    <cellStyle name="40% - Accent5 18 3 2" xfId="8807"/>
    <cellStyle name="40% - Accent5 18 3 2 2" xfId="19904"/>
    <cellStyle name="40% - Accent5 18 3 3" xfId="15321"/>
    <cellStyle name="40% - Accent5 18 4" xfId="2415"/>
    <cellStyle name="40% - Accent5 18 4 2" xfId="6998"/>
    <cellStyle name="40% - Accent5 18 4 2 2" xfId="18095"/>
    <cellStyle name="40% - Accent5 18 4 3" xfId="13512"/>
    <cellStyle name="40% - Accent5 18 5" xfId="5149"/>
    <cellStyle name="40% - Accent5 18 5 2" xfId="16246"/>
    <cellStyle name="40% - Accent5 18 6" xfId="11661"/>
    <cellStyle name="40% - Accent5 180" xfId="11174"/>
    <cellStyle name="40% - Accent5 181" xfId="11215"/>
    <cellStyle name="40% - Accent5 182" xfId="21945"/>
    <cellStyle name="40% - Accent5 183" xfId="21958"/>
    <cellStyle name="40% - Accent5 184" xfId="21972"/>
    <cellStyle name="40% - Accent5 185" xfId="21985"/>
    <cellStyle name="40% - Accent5 186" xfId="21998"/>
    <cellStyle name="40% - Accent5 187" xfId="22011"/>
    <cellStyle name="40% - Accent5 188" xfId="22024"/>
    <cellStyle name="40% - Accent5 189" xfId="22037"/>
    <cellStyle name="40% - Accent5 19" xfId="558"/>
    <cellStyle name="40% - Accent5 19 2" xfId="1495"/>
    <cellStyle name="40% - Accent5 19 2 2" xfId="3313"/>
    <cellStyle name="40% - Accent5 19 2 2 2" xfId="7896"/>
    <cellStyle name="40% - Accent5 19 2 2 2 2" xfId="18993"/>
    <cellStyle name="40% - Accent5 19 2 2 3" xfId="14410"/>
    <cellStyle name="40% - Accent5 19 2 3" xfId="6087"/>
    <cellStyle name="40% - Accent5 19 2 3 2" xfId="17184"/>
    <cellStyle name="40% - Accent5 19 2 4" xfId="12600"/>
    <cellStyle name="40% - Accent5 19 3" xfId="4237"/>
    <cellStyle name="40% - Accent5 19 3 2" xfId="8820"/>
    <cellStyle name="40% - Accent5 19 3 2 2" xfId="19917"/>
    <cellStyle name="40% - Accent5 19 3 3" xfId="15334"/>
    <cellStyle name="40% - Accent5 19 4" xfId="2428"/>
    <cellStyle name="40% - Accent5 19 4 2" xfId="7011"/>
    <cellStyle name="40% - Accent5 19 4 2 2" xfId="18108"/>
    <cellStyle name="40% - Accent5 19 4 3" xfId="13525"/>
    <cellStyle name="40% - Accent5 19 5" xfId="5162"/>
    <cellStyle name="40% - Accent5 19 5 2" xfId="16259"/>
    <cellStyle name="40% - Accent5 19 6" xfId="11674"/>
    <cellStyle name="40% - Accent5 190" xfId="22050"/>
    <cellStyle name="40% - Accent5 191" xfId="22063"/>
    <cellStyle name="40% - Accent5 192" xfId="22076"/>
    <cellStyle name="40% - Accent5 193" xfId="22089"/>
    <cellStyle name="40% - Accent5 194" xfId="22102"/>
    <cellStyle name="40% - Accent5 195" xfId="22115"/>
    <cellStyle name="40% - Accent5 196" xfId="22128"/>
    <cellStyle name="40% - Accent5 197" xfId="22141"/>
    <cellStyle name="40% - Accent5 198" xfId="22154"/>
    <cellStyle name="40% - Accent5 199" xfId="22167"/>
    <cellStyle name="40% - Accent5 2" xfId="21"/>
    <cellStyle name="40% - Accent5 2 10" xfId="9601"/>
    <cellStyle name="40% - Accent5 2 10 2" xfId="20697"/>
    <cellStyle name="40% - Accent5 2 11" xfId="9627"/>
    <cellStyle name="40% - Accent5 2 11 2" xfId="20723"/>
    <cellStyle name="40% - Accent5 2 12" xfId="9653"/>
    <cellStyle name="40% - Accent5 2 12 2" xfId="20749"/>
    <cellStyle name="40% - Accent5 2 13" xfId="9679"/>
    <cellStyle name="40% - Accent5 2 13 2" xfId="20775"/>
    <cellStyle name="40% - Accent5 2 14" xfId="9705"/>
    <cellStyle name="40% - Accent5 2 14 2" xfId="20801"/>
    <cellStyle name="40% - Accent5 2 15" xfId="9731"/>
    <cellStyle name="40% - Accent5 2 15 2" xfId="20827"/>
    <cellStyle name="40% - Accent5 2 16" xfId="9757"/>
    <cellStyle name="40% - Accent5 2 16 2" xfId="20853"/>
    <cellStyle name="40% - Accent5 2 17" xfId="9783"/>
    <cellStyle name="40% - Accent5 2 17 2" xfId="20879"/>
    <cellStyle name="40% - Accent5 2 18" xfId="9809"/>
    <cellStyle name="40% - Accent5 2 18 2" xfId="20905"/>
    <cellStyle name="40% - Accent5 2 19" xfId="9835"/>
    <cellStyle name="40% - Accent5 2 19 2" xfId="20931"/>
    <cellStyle name="40% - Accent5 2 2" xfId="107"/>
    <cellStyle name="40% - Accent5 2 2 2" xfId="3092"/>
    <cellStyle name="40% - Accent5 2 2 2 2" xfId="7675"/>
    <cellStyle name="40% - Accent5 2 2 2 2 2" xfId="18772"/>
    <cellStyle name="40% - Accent5 2 2 2 3" xfId="14189"/>
    <cellStyle name="40% - Accent5 2 2 3" xfId="5866"/>
    <cellStyle name="40% - Accent5 2 2 3 2" xfId="16963"/>
    <cellStyle name="40% - Accent5 2 2 4" xfId="1272"/>
    <cellStyle name="40% - Accent5 2 2 4 2" xfId="12379"/>
    <cellStyle name="40% - Accent5 2 2 5" xfId="11229"/>
    <cellStyle name="40% - Accent5 2 20" xfId="9861"/>
    <cellStyle name="40% - Accent5 2 20 2" xfId="20957"/>
    <cellStyle name="40% - Accent5 2 21" xfId="9887"/>
    <cellStyle name="40% - Accent5 2 21 2" xfId="20983"/>
    <cellStyle name="40% - Accent5 2 22" xfId="9926"/>
    <cellStyle name="40% - Accent5 2 22 2" xfId="21022"/>
    <cellStyle name="40% - Accent5 2 23" xfId="10264"/>
    <cellStyle name="40% - Accent5 2 23 2" xfId="21360"/>
    <cellStyle name="40% - Accent5 2 24" xfId="10290"/>
    <cellStyle name="40% - Accent5 2 24 2" xfId="21386"/>
    <cellStyle name="40% - Accent5 2 25" xfId="10342"/>
    <cellStyle name="40% - Accent5 2 25 2" xfId="21438"/>
    <cellStyle name="40% - Accent5 2 26" xfId="10368"/>
    <cellStyle name="40% - Accent5 2 26 2" xfId="21464"/>
    <cellStyle name="40% - Accent5 2 27" xfId="10394"/>
    <cellStyle name="40% - Accent5 2 27 2" xfId="21490"/>
    <cellStyle name="40% - Accent5 2 28" xfId="10420"/>
    <cellStyle name="40% - Accent5 2 28 2" xfId="21516"/>
    <cellStyle name="40% - Accent5 2 29" xfId="10446"/>
    <cellStyle name="40% - Accent5 2 29 2" xfId="21542"/>
    <cellStyle name="40% - Accent5 2 3" xfId="147"/>
    <cellStyle name="40% - Accent5 2 3 2" xfId="8599"/>
    <cellStyle name="40% - Accent5 2 3 2 2" xfId="19696"/>
    <cellStyle name="40% - Accent5 2 3 3" xfId="4016"/>
    <cellStyle name="40% - Accent5 2 3 3 2" xfId="15113"/>
    <cellStyle name="40% - Accent5 2 3 4" xfId="11269"/>
    <cellStyle name="40% - Accent5 2 30" xfId="10472"/>
    <cellStyle name="40% - Accent5 2 30 2" xfId="21568"/>
    <cellStyle name="40% - Accent5 2 31" xfId="10498"/>
    <cellStyle name="40% - Accent5 2 31 2" xfId="21594"/>
    <cellStyle name="40% - Accent5 2 32" xfId="10524"/>
    <cellStyle name="40% - Accent5 2 32 2" xfId="21620"/>
    <cellStyle name="40% - Accent5 2 33" xfId="10602"/>
    <cellStyle name="40% - Accent5 2 33 2" xfId="21698"/>
    <cellStyle name="40% - Accent5 2 34" xfId="10784"/>
    <cellStyle name="40% - Accent5 2 34 2" xfId="21880"/>
    <cellStyle name="40% - Accent5 2 35" xfId="11199"/>
    <cellStyle name="40% - Accent5 2 4" xfId="174"/>
    <cellStyle name="40% - Accent5 2 4 2" xfId="6790"/>
    <cellStyle name="40% - Accent5 2 4 2 2" xfId="17887"/>
    <cellStyle name="40% - Accent5 2 4 3" xfId="2207"/>
    <cellStyle name="40% - Accent5 2 4 3 2" xfId="13304"/>
    <cellStyle name="40% - Accent5 2 4 4" xfId="11295"/>
    <cellStyle name="40% - Accent5 2 5" xfId="278"/>
    <cellStyle name="40% - Accent5 2 5 2" xfId="9483"/>
    <cellStyle name="40% - Accent5 2 5 2 2" xfId="20580"/>
    <cellStyle name="40% - Accent5 2 5 3" xfId="4900"/>
    <cellStyle name="40% - Accent5 2 5 3 2" xfId="15997"/>
    <cellStyle name="40% - Accent5 2 5 4" xfId="11399"/>
    <cellStyle name="40% - Accent5 2 6" xfId="317"/>
    <cellStyle name="40% - Accent5 2 6 2" xfId="4941"/>
    <cellStyle name="40% - Accent5 2 6 2 2" xfId="16038"/>
    <cellStyle name="40% - Accent5 2 6 3" xfId="11438"/>
    <cellStyle name="40% - Accent5 2 7" xfId="346"/>
    <cellStyle name="40% - Accent5 2 7 2" xfId="11466"/>
    <cellStyle name="40% - Accent5 2 8" xfId="9549"/>
    <cellStyle name="40% - Accent5 2 8 2" xfId="20645"/>
    <cellStyle name="40% - Accent5 2 9" xfId="9575"/>
    <cellStyle name="40% - Accent5 2 9 2" xfId="20671"/>
    <cellStyle name="40% - Accent5 20" xfId="572"/>
    <cellStyle name="40% - Accent5 20 2" xfId="1509"/>
    <cellStyle name="40% - Accent5 20 2 2" xfId="3326"/>
    <cellStyle name="40% - Accent5 20 2 2 2" xfId="7909"/>
    <cellStyle name="40% - Accent5 20 2 2 2 2" xfId="19006"/>
    <cellStyle name="40% - Accent5 20 2 2 3" xfId="14423"/>
    <cellStyle name="40% - Accent5 20 2 3" xfId="6100"/>
    <cellStyle name="40% - Accent5 20 2 3 2" xfId="17197"/>
    <cellStyle name="40% - Accent5 20 2 4" xfId="12613"/>
    <cellStyle name="40% - Accent5 20 3" xfId="4250"/>
    <cellStyle name="40% - Accent5 20 3 2" xfId="8833"/>
    <cellStyle name="40% - Accent5 20 3 2 2" xfId="19930"/>
    <cellStyle name="40% - Accent5 20 3 3" xfId="15347"/>
    <cellStyle name="40% - Accent5 20 4" xfId="2441"/>
    <cellStyle name="40% - Accent5 20 4 2" xfId="7024"/>
    <cellStyle name="40% - Accent5 20 4 2 2" xfId="18121"/>
    <cellStyle name="40% - Accent5 20 4 3" xfId="13538"/>
    <cellStyle name="40% - Accent5 20 5" xfId="5175"/>
    <cellStyle name="40% - Accent5 20 5 2" xfId="16272"/>
    <cellStyle name="40% - Accent5 20 6" xfId="11687"/>
    <cellStyle name="40% - Accent5 200" xfId="22180"/>
    <cellStyle name="40% - Accent5 201" xfId="22193"/>
    <cellStyle name="40% - Accent5 202" xfId="22206"/>
    <cellStyle name="40% - Accent5 203" xfId="22219"/>
    <cellStyle name="40% - Accent5 204" xfId="22232"/>
    <cellStyle name="40% - Accent5 205" xfId="22245"/>
    <cellStyle name="40% - Accent5 206" xfId="22258"/>
    <cellStyle name="40% - Accent5 207" xfId="22271"/>
    <cellStyle name="40% - Accent5 208" xfId="22284"/>
    <cellStyle name="40% - Accent5 209" xfId="22297"/>
    <cellStyle name="40% - Accent5 21" xfId="585"/>
    <cellStyle name="40% - Accent5 21 2" xfId="1522"/>
    <cellStyle name="40% - Accent5 21 2 2" xfId="3339"/>
    <cellStyle name="40% - Accent5 21 2 2 2" xfId="7922"/>
    <cellStyle name="40% - Accent5 21 2 2 2 2" xfId="19019"/>
    <cellStyle name="40% - Accent5 21 2 2 3" xfId="14436"/>
    <cellStyle name="40% - Accent5 21 2 3" xfId="6113"/>
    <cellStyle name="40% - Accent5 21 2 3 2" xfId="17210"/>
    <cellStyle name="40% - Accent5 21 2 4" xfId="12626"/>
    <cellStyle name="40% - Accent5 21 3" xfId="4263"/>
    <cellStyle name="40% - Accent5 21 3 2" xfId="8846"/>
    <cellStyle name="40% - Accent5 21 3 2 2" xfId="19943"/>
    <cellStyle name="40% - Accent5 21 3 3" xfId="15360"/>
    <cellStyle name="40% - Accent5 21 4" xfId="2454"/>
    <cellStyle name="40% - Accent5 21 4 2" xfId="7037"/>
    <cellStyle name="40% - Accent5 21 4 2 2" xfId="18134"/>
    <cellStyle name="40% - Accent5 21 4 3" xfId="13551"/>
    <cellStyle name="40% - Accent5 21 5" xfId="5188"/>
    <cellStyle name="40% - Accent5 21 5 2" xfId="16285"/>
    <cellStyle name="40% - Accent5 21 6" xfId="11700"/>
    <cellStyle name="40% - Accent5 210" xfId="22310"/>
    <cellStyle name="40% - Accent5 211" xfId="22323"/>
    <cellStyle name="40% - Accent5 212" xfId="22336"/>
    <cellStyle name="40% - Accent5 213" xfId="22349"/>
    <cellStyle name="40% - Accent5 22" xfId="598"/>
    <cellStyle name="40% - Accent5 22 2" xfId="1535"/>
    <cellStyle name="40% - Accent5 22 2 2" xfId="3352"/>
    <cellStyle name="40% - Accent5 22 2 2 2" xfId="7935"/>
    <cellStyle name="40% - Accent5 22 2 2 2 2" xfId="19032"/>
    <cellStyle name="40% - Accent5 22 2 2 3" xfId="14449"/>
    <cellStyle name="40% - Accent5 22 2 3" xfId="6126"/>
    <cellStyle name="40% - Accent5 22 2 3 2" xfId="17223"/>
    <cellStyle name="40% - Accent5 22 2 4" xfId="12639"/>
    <cellStyle name="40% - Accent5 22 3" xfId="4276"/>
    <cellStyle name="40% - Accent5 22 3 2" xfId="8859"/>
    <cellStyle name="40% - Accent5 22 3 2 2" xfId="19956"/>
    <cellStyle name="40% - Accent5 22 3 3" xfId="15373"/>
    <cellStyle name="40% - Accent5 22 4" xfId="2467"/>
    <cellStyle name="40% - Accent5 22 4 2" xfId="7050"/>
    <cellStyle name="40% - Accent5 22 4 2 2" xfId="18147"/>
    <cellStyle name="40% - Accent5 22 4 3" xfId="13564"/>
    <cellStyle name="40% - Accent5 22 5" xfId="5201"/>
    <cellStyle name="40% - Accent5 22 5 2" xfId="16298"/>
    <cellStyle name="40% - Accent5 22 6" xfId="11713"/>
    <cellStyle name="40% - Accent5 23" xfId="611"/>
    <cellStyle name="40% - Accent5 23 2" xfId="1548"/>
    <cellStyle name="40% - Accent5 23 2 2" xfId="3365"/>
    <cellStyle name="40% - Accent5 23 2 2 2" xfId="7948"/>
    <cellStyle name="40% - Accent5 23 2 2 2 2" xfId="19045"/>
    <cellStyle name="40% - Accent5 23 2 2 3" xfId="14462"/>
    <cellStyle name="40% - Accent5 23 2 3" xfId="6139"/>
    <cellStyle name="40% - Accent5 23 2 3 2" xfId="17236"/>
    <cellStyle name="40% - Accent5 23 2 4" xfId="12652"/>
    <cellStyle name="40% - Accent5 23 3" xfId="4289"/>
    <cellStyle name="40% - Accent5 23 3 2" xfId="8872"/>
    <cellStyle name="40% - Accent5 23 3 2 2" xfId="19969"/>
    <cellStyle name="40% - Accent5 23 3 3" xfId="15386"/>
    <cellStyle name="40% - Accent5 23 4" xfId="2480"/>
    <cellStyle name="40% - Accent5 23 4 2" xfId="7063"/>
    <cellStyle name="40% - Accent5 23 4 2 2" xfId="18160"/>
    <cellStyle name="40% - Accent5 23 4 3" xfId="13577"/>
    <cellStyle name="40% - Accent5 23 5" xfId="5214"/>
    <cellStyle name="40% - Accent5 23 5 2" xfId="16311"/>
    <cellStyle name="40% - Accent5 23 6" xfId="11726"/>
    <cellStyle name="40% - Accent5 24" xfId="624"/>
    <cellStyle name="40% - Accent5 24 2" xfId="1561"/>
    <cellStyle name="40% - Accent5 24 2 2" xfId="3378"/>
    <cellStyle name="40% - Accent5 24 2 2 2" xfId="7961"/>
    <cellStyle name="40% - Accent5 24 2 2 2 2" xfId="19058"/>
    <cellStyle name="40% - Accent5 24 2 2 3" xfId="14475"/>
    <cellStyle name="40% - Accent5 24 2 3" xfId="6152"/>
    <cellStyle name="40% - Accent5 24 2 3 2" xfId="17249"/>
    <cellStyle name="40% - Accent5 24 2 4" xfId="12665"/>
    <cellStyle name="40% - Accent5 24 3" xfId="4302"/>
    <cellStyle name="40% - Accent5 24 3 2" xfId="8885"/>
    <cellStyle name="40% - Accent5 24 3 2 2" xfId="19982"/>
    <cellStyle name="40% - Accent5 24 3 3" xfId="15399"/>
    <cellStyle name="40% - Accent5 24 4" xfId="2493"/>
    <cellStyle name="40% - Accent5 24 4 2" xfId="7076"/>
    <cellStyle name="40% - Accent5 24 4 2 2" xfId="18173"/>
    <cellStyle name="40% - Accent5 24 4 3" xfId="13590"/>
    <cellStyle name="40% - Accent5 24 5" xfId="5227"/>
    <cellStyle name="40% - Accent5 24 5 2" xfId="16324"/>
    <cellStyle name="40% - Accent5 24 6" xfId="11739"/>
    <cellStyle name="40% - Accent5 25" xfId="638"/>
    <cellStyle name="40% - Accent5 25 2" xfId="1575"/>
    <cellStyle name="40% - Accent5 25 2 2" xfId="3391"/>
    <cellStyle name="40% - Accent5 25 2 2 2" xfId="7974"/>
    <cellStyle name="40% - Accent5 25 2 2 2 2" xfId="19071"/>
    <cellStyle name="40% - Accent5 25 2 2 3" xfId="14488"/>
    <cellStyle name="40% - Accent5 25 2 3" xfId="6165"/>
    <cellStyle name="40% - Accent5 25 2 3 2" xfId="17262"/>
    <cellStyle name="40% - Accent5 25 2 4" xfId="12678"/>
    <cellStyle name="40% - Accent5 25 3" xfId="4315"/>
    <cellStyle name="40% - Accent5 25 3 2" xfId="8898"/>
    <cellStyle name="40% - Accent5 25 3 2 2" xfId="19995"/>
    <cellStyle name="40% - Accent5 25 3 3" xfId="15412"/>
    <cellStyle name="40% - Accent5 25 4" xfId="2506"/>
    <cellStyle name="40% - Accent5 25 4 2" xfId="7089"/>
    <cellStyle name="40% - Accent5 25 4 2 2" xfId="18186"/>
    <cellStyle name="40% - Accent5 25 4 3" xfId="13603"/>
    <cellStyle name="40% - Accent5 25 5" xfId="5240"/>
    <cellStyle name="40% - Accent5 25 5 2" xfId="16337"/>
    <cellStyle name="40% - Accent5 25 6" xfId="11752"/>
    <cellStyle name="40% - Accent5 26" xfId="651"/>
    <cellStyle name="40% - Accent5 26 2" xfId="1588"/>
    <cellStyle name="40% - Accent5 26 2 2" xfId="3404"/>
    <cellStyle name="40% - Accent5 26 2 2 2" xfId="7987"/>
    <cellStyle name="40% - Accent5 26 2 2 2 2" xfId="19084"/>
    <cellStyle name="40% - Accent5 26 2 2 3" xfId="14501"/>
    <cellStyle name="40% - Accent5 26 2 3" xfId="6178"/>
    <cellStyle name="40% - Accent5 26 2 3 2" xfId="17275"/>
    <cellStyle name="40% - Accent5 26 2 4" xfId="12691"/>
    <cellStyle name="40% - Accent5 26 3" xfId="4328"/>
    <cellStyle name="40% - Accent5 26 3 2" xfId="8911"/>
    <cellStyle name="40% - Accent5 26 3 2 2" xfId="20008"/>
    <cellStyle name="40% - Accent5 26 3 3" xfId="15425"/>
    <cellStyle name="40% - Accent5 26 4" xfId="2519"/>
    <cellStyle name="40% - Accent5 26 4 2" xfId="7102"/>
    <cellStyle name="40% - Accent5 26 4 2 2" xfId="18199"/>
    <cellStyle name="40% - Accent5 26 4 3" xfId="13616"/>
    <cellStyle name="40% - Accent5 26 5" xfId="5253"/>
    <cellStyle name="40% - Accent5 26 5 2" xfId="16350"/>
    <cellStyle name="40% - Accent5 26 6" xfId="11765"/>
    <cellStyle name="40% - Accent5 27" xfId="664"/>
    <cellStyle name="40% - Accent5 27 2" xfId="1601"/>
    <cellStyle name="40% - Accent5 27 2 2" xfId="3417"/>
    <cellStyle name="40% - Accent5 27 2 2 2" xfId="8000"/>
    <cellStyle name="40% - Accent5 27 2 2 2 2" xfId="19097"/>
    <cellStyle name="40% - Accent5 27 2 2 3" xfId="14514"/>
    <cellStyle name="40% - Accent5 27 2 3" xfId="6191"/>
    <cellStyle name="40% - Accent5 27 2 3 2" xfId="17288"/>
    <cellStyle name="40% - Accent5 27 2 4" xfId="12704"/>
    <cellStyle name="40% - Accent5 27 3" xfId="4341"/>
    <cellStyle name="40% - Accent5 27 3 2" xfId="8924"/>
    <cellStyle name="40% - Accent5 27 3 2 2" xfId="20021"/>
    <cellStyle name="40% - Accent5 27 3 3" xfId="15438"/>
    <cellStyle name="40% - Accent5 27 4" xfId="2532"/>
    <cellStyle name="40% - Accent5 27 4 2" xfId="7115"/>
    <cellStyle name="40% - Accent5 27 4 2 2" xfId="18212"/>
    <cellStyle name="40% - Accent5 27 4 3" xfId="13629"/>
    <cellStyle name="40% - Accent5 27 5" xfId="5266"/>
    <cellStyle name="40% - Accent5 27 5 2" xfId="16363"/>
    <cellStyle name="40% - Accent5 27 6" xfId="11778"/>
    <cellStyle name="40% - Accent5 28" xfId="677"/>
    <cellStyle name="40% - Accent5 28 2" xfId="1614"/>
    <cellStyle name="40% - Accent5 28 2 2" xfId="3430"/>
    <cellStyle name="40% - Accent5 28 2 2 2" xfId="8013"/>
    <cellStyle name="40% - Accent5 28 2 2 2 2" xfId="19110"/>
    <cellStyle name="40% - Accent5 28 2 2 3" xfId="14527"/>
    <cellStyle name="40% - Accent5 28 2 3" xfId="6204"/>
    <cellStyle name="40% - Accent5 28 2 3 2" xfId="17301"/>
    <cellStyle name="40% - Accent5 28 2 4" xfId="12717"/>
    <cellStyle name="40% - Accent5 28 3" xfId="4354"/>
    <cellStyle name="40% - Accent5 28 3 2" xfId="8937"/>
    <cellStyle name="40% - Accent5 28 3 2 2" xfId="20034"/>
    <cellStyle name="40% - Accent5 28 3 3" xfId="15451"/>
    <cellStyle name="40% - Accent5 28 4" xfId="2545"/>
    <cellStyle name="40% - Accent5 28 4 2" xfId="7128"/>
    <cellStyle name="40% - Accent5 28 4 2 2" xfId="18225"/>
    <cellStyle name="40% - Accent5 28 4 3" xfId="13642"/>
    <cellStyle name="40% - Accent5 28 5" xfId="5279"/>
    <cellStyle name="40% - Accent5 28 5 2" xfId="16376"/>
    <cellStyle name="40% - Accent5 28 6" xfId="11791"/>
    <cellStyle name="40% - Accent5 29" xfId="690"/>
    <cellStyle name="40% - Accent5 29 2" xfId="1627"/>
    <cellStyle name="40% - Accent5 29 2 2" xfId="3443"/>
    <cellStyle name="40% - Accent5 29 2 2 2" xfId="8026"/>
    <cellStyle name="40% - Accent5 29 2 2 2 2" xfId="19123"/>
    <cellStyle name="40% - Accent5 29 2 2 3" xfId="14540"/>
    <cellStyle name="40% - Accent5 29 2 3" xfId="6217"/>
    <cellStyle name="40% - Accent5 29 2 3 2" xfId="17314"/>
    <cellStyle name="40% - Accent5 29 2 4" xfId="12730"/>
    <cellStyle name="40% - Accent5 29 3" xfId="4367"/>
    <cellStyle name="40% - Accent5 29 3 2" xfId="8950"/>
    <cellStyle name="40% - Accent5 29 3 2 2" xfId="20047"/>
    <cellStyle name="40% - Accent5 29 3 3" xfId="15464"/>
    <cellStyle name="40% - Accent5 29 4" xfId="2558"/>
    <cellStyle name="40% - Accent5 29 4 2" xfId="7141"/>
    <cellStyle name="40% - Accent5 29 4 2 2" xfId="18238"/>
    <cellStyle name="40% - Accent5 29 4 3" xfId="13655"/>
    <cellStyle name="40% - Accent5 29 5" xfId="5292"/>
    <cellStyle name="40% - Accent5 29 5 2" xfId="16389"/>
    <cellStyle name="40% - Accent5 29 6" xfId="11804"/>
    <cellStyle name="40% - Accent5 3" xfId="22"/>
    <cellStyle name="40% - Accent5 3 2" xfId="291"/>
    <cellStyle name="40% - Accent5 3 2 2" xfId="3105"/>
    <cellStyle name="40% - Accent5 3 2 2 2" xfId="7688"/>
    <cellStyle name="40% - Accent5 3 2 2 2 2" xfId="18785"/>
    <cellStyle name="40% - Accent5 3 2 2 3" xfId="14202"/>
    <cellStyle name="40% - Accent5 3 2 3" xfId="5879"/>
    <cellStyle name="40% - Accent5 3 2 3 2" xfId="16976"/>
    <cellStyle name="40% - Accent5 3 2 4" xfId="1285"/>
    <cellStyle name="40% - Accent5 3 2 4 2" xfId="12392"/>
    <cellStyle name="40% - Accent5 3 2 5" xfId="11412"/>
    <cellStyle name="40% - Accent5 3 3" xfId="4029"/>
    <cellStyle name="40% - Accent5 3 3 2" xfId="8612"/>
    <cellStyle name="40% - Accent5 3 3 2 2" xfId="19709"/>
    <cellStyle name="40% - Accent5 3 3 3" xfId="15126"/>
    <cellStyle name="40% - Accent5 3 4" xfId="2220"/>
    <cellStyle name="40% - Accent5 3 4 2" xfId="6803"/>
    <cellStyle name="40% - Accent5 3 4 2 2" xfId="17900"/>
    <cellStyle name="40% - Accent5 3 4 3" xfId="13317"/>
    <cellStyle name="40% - Accent5 3 5" xfId="4954"/>
    <cellStyle name="40% - Accent5 3 5 2" xfId="16051"/>
    <cellStyle name="40% - Accent5 3 6" xfId="361"/>
    <cellStyle name="40% - Accent5 3 6 2" xfId="11479"/>
    <cellStyle name="40% - Accent5 3 7" xfId="11200"/>
    <cellStyle name="40% - Accent5 30" xfId="703"/>
    <cellStyle name="40% - Accent5 30 2" xfId="1640"/>
    <cellStyle name="40% - Accent5 30 2 2" xfId="3456"/>
    <cellStyle name="40% - Accent5 30 2 2 2" xfId="8039"/>
    <cellStyle name="40% - Accent5 30 2 2 2 2" xfId="19136"/>
    <cellStyle name="40% - Accent5 30 2 2 3" xfId="14553"/>
    <cellStyle name="40% - Accent5 30 2 3" xfId="6230"/>
    <cellStyle name="40% - Accent5 30 2 3 2" xfId="17327"/>
    <cellStyle name="40% - Accent5 30 2 4" xfId="12743"/>
    <cellStyle name="40% - Accent5 30 3" xfId="4380"/>
    <cellStyle name="40% - Accent5 30 3 2" xfId="8963"/>
    <cellStyle name="40% - Accent5 30 3 2 2" xfId="20060"/>
    <cellStyle name="40% - Accent5 30 3 3" xfId="15477"/>
    <cellStyle name="40% - Accent5 30 4" xfId="2571"/>
    <cellStyle name="40% - Accent5 30 4 2" xfId="7154"/>
    <cellStyle name="40% - Accent5 30 4 2 2" xfId="18251"/>
    <cellStyle name="40% - Accent5 30 4 3" xfId="13668"/>
    <cellStyle name="40% - Accent5 30 5" xfId="5305"/>
    <cellStyle name="40% - Accent5 30 5 2" xfId="16402"/>
    <cellStyle name="40% - Accent5 30 6" xfId="11817"/>
    <cellStyle name="40% - Accent5 31" xfId="716"/>
    <cellStyle name="40% - Accent5 31 2" xfId="1653"/>
    <cellStyle name="40% - Accent5 31 2 2" xfId="3469"/>
    <cellStyle name="40% - Accent5 31 2 2 2" xfId="8052"/>
    <cellStyle name="40% - Accent5 31 2 2 2 2" xfId="19149"/>
    <cellStyle name="40% - Accent5 31 2 2 3" xfId="14566"/>
    <cellStyle name="40% - Accent5 31 2 3" xfId="6243"/>
    <cellStyle name="40% - Accent5 31 2 3 2" xfId="17340"/>
    <cellStyle name="40% - Accent5 31 2 4" xfId="12756"/>
    <cellStyle name="40% - Accent5 31 3" xfId="4393"/>
    <cellStyle name="40% - Accent5 31 3 2" xfId="8976"/>
    <cellStyle name="40% - Accent5 31 3 2 2" xfId="20073"/>
    <cellStyle name="40% - Accent5 31 3 3" xfId="15490"/>
    <cellStyle name="40% - Accent5 31 4" xfId="2584"/>
    <cellStyle name="40% - Accent5 31 4 2" xfId="7167"/>
    <cellStyle name="40% - Accent5 31 4 2 2" xfId="18264"/>
    <cellStyle name="40% - Accent5 31 4 3" xfId="13681"/>
    <cellStyle name="40% - Accent5 31 5" xfId="5318"/>
    <cellStyle name="40% - Accent5 31 5 2" xfId="16415"/>
    <cellStyle name="40% - Accent5 31 6" xfId="11830"/>
    <cellStyle name="40% - Accent5 32" xfId="729"/>
    <cellStyle name="40% - Accent5 32 2" xfId="1666"/>
    <cellStyle name="40% - Accent5 32 2 2" xfId="3482"/>
    <cellStyle name="40% - Accent5 32 2 2 2" xfId="8065"/>
    <cellStyle name="40% - Accent5 32 2 2 2 2" xfId="19162"/>
    <cellStyle name="40% - Accent5 32 2 2 3" xfId="14579"/>
    <cellStyle name="40% - Accent5 32 2 3" xfId="6256"/>
    <cellStyle name="40% - Accent5 32 2 3 2" xfId="17353"/>
    <cellStyle name="40% - Accent5 32 2 4" xfId="12769"/>
    <cellStyle name="40% - Accent5 32 3" xfId="4406"/>
    <cellStyle name="40% - Accent5 32 3 2" xfId="8989"/>
    <cellStyle name="40% - Accent5 32 3 2 2" xfId="20086"/>
    <cellStyle name="40% - Accent5 32 3 3" xfId="15503"/>
    <cellStyle name="40% - Accent5 32 4" xfId="2597"/>
    <cellStyle name="40% - Accent5 32 4 2" xfId="7180"/>
    <cellStyle name="40% - Accent5 32 4 2 2" xfId="18277"/>
    <cellStyle name="40% - Accent5 32 4 3" xfId="13694"/>
    <cellStyle name="40% - Accent5 32 5" xfId="5331"/>
    <cellStyle name="40% - Accent5 32 5 2" xfId="16428"/>
    <cellStyle name="40% - Accent5 32 6" xfId="11843"/>
    <cellStyle name="40% - Accent5 33" xfId="743"/>
    <cellStyle name="40% - Accent5 33 2" xfId="1680"/>
    <cellStyle name="40% - Accent5 33 2 2" xfId="3495"/>
    <cellStyle name="40% - Accent5 33 2 2 2" xfId="8078"/>
    <cellStyle name="40% - Accent5 33 2 2 2 2" xfId="19175"/>
    <cellStyle name="40% - Accent5 33 2 2 3" xfId="14592"/>
    <cellStyle name="40% - Accent5 33 2 3" xfId="6269"/>
    <cellStyle name="40% - Accent5 33 2 3 2" xfId="17366"/>
    <cellStyle name="40% - Accent5 33 2 4" xfId="12782"/>
    <cellStyle name="40% - Accent5 33 3" xfId="4419"/>
    <cellStyle name="40% - Accent5 33 3 2" xfId="9002"/>
    <cellStyle name="40% - Accent5 33 3 2 2" xfId="20099"/>
    <cellStyle name="40% - Accent5 33 3 3" xfId="15516"/>
    <cellStyle name="40% - Accent5 33 4" xfId="2610"/>
    <cellStyle name="40% - Accent5 33 4 2" xfId="7193"/>
    <cellStyle name="40% - Accent5 33 4 2 2" xfId="18290"/>
    <cellStyle name="40% - Accent5 33 4 3" xfId="13707"/>
    <cellStyle name="40% - Accent5 33 5" xfId="5344"/>
    <cellStyle name="40% - Accent5 33 5 2" xfId="16441"/>
    <cellStyle name="40% - Accent5 33 6" xfId="11856"/>
    <cellStyle name="40% - Accent5 34" xfId="756"/>
    <cellStyle name="40% - Accent5 34 2" xfId="1693"/>
    <cellStyle name="40% - Accent5 34 2 2" xfId="3508"/>
    <cellStyle name="40% - Accent5 34 2 2 2" xfId="8091"/>
    <cellStyle name="40% - Accent5 34 2 2 2 2" xfId="19188"/>
    <cellStyle name="40% - Accent5 34 2 2 3" xfId="14605"/>
    <cellStyle name="40% - Accent5 34 2 3" xfId="6282"/>
    <cellStyle name="40% - Accent5 34 2 3 2" xfId="17379"/>
    <cellStyle name="40% - Accent5 34 2 4" xfId="12795"/>
    <cellStyle name="40% - Accent5 34 3" xfId="4432"/>
    <cellStyle name="40% - Accent5 34 3 2" xfId="9015"/>
    <cellStyle name="40% - Accent5 34 3 2 2" xfId="20112"/>
    <cellStyle name="40% - Accent5 34 3 3" xfId="15529"/>
    <cellStyle name="40% - Accent5 34 4" xfId="2623"/>
    <cellStyle name="40% - Accent5 34 4 2" xfId="7206"/>
    <cellStyle name="40% - Accent5 34 4 2 2" xfId="18303"/>
    <cellStyle name="40% - Accent5 34 4 3" xfId="13720"/>
    <cellStyle name="40% - Accent5 34 5" xfId="5357"/>
    <cellStyle name="40% - Accent5 34 5 2" xfId="16454"/>
    <cellStyle name="40% - Accent5 34 6" xfId="11869"/>
    <cellStyle name="40% - Accent5 35" xfId="769"/>
    <cellStyle name="40% - Accent5 35 2" xfId="1706"/>
    <cellStyle name="40% - Accent5 35 2 2" xfId="3521"/>
    <cellStyle name="40% - Accent5 35 2 2 2" xfId="8104"/>
    <cellStyle name="40% - Accent5 35 2 2 2 2" xfId="19201"/>
    <cellStyle name="40% - Accent5 35 2 2 3" xfId="14618"/>
    <cellStyle name="40% - Accent5 35 2 3" xfId="6295"/>
    <cellStyle name="40% - Accent5 35 2 3 2" xfId="17392"/>
    <cellStyle name="40% - Accent5 35 2 4" xfId="12808"/>
    <cellStyle name="40% - Accent5 35 3" xfId="4445"/>
    <cellStyle name="40% - Accent5 35 3 2" xfId="9028"/>
    <cellStyle name="40% - Accent5 35 3 2 2" xfId="20125"/>
    <cellStyle name="40% - Accent5 35 3 3" xfId="15542"/>
    <cellStyle name="40% - Accent5 35 4" xfId="2636"/>
    <cellStyle name="40% - Accent5 35 4 2" xfId="7219"/>
    <cellStyle name="40% - Accent5 35 4 2 2" xfId="18316"/>
    <cellStyle name="40% - Accent5 35 4 3" xfId="13733"/>
    <cellStyle name="40% - Accent5 35 5" xfId="5370"/>
    <cellStyle name="40% - Accent5 35 5 2" xfId="16467"/>
    <cellStyle name="40% - Accent5 35 6" xfId="11882"/>
    <cellStyle name="40% - Accent5 36" xfId="782"/>
    <cellStyle name="40% - Accent5 36 2" xfId="1719"/>
    <cellStyle name="40% - Accent5 36 2 2" xfId="3534"/>
    <cellStyle name="40% - Accent5 36 2 2 2" xfId="8117"/>
    <cellStyle name="40% - Accent5 36 2 2 2 2" xfId="19214"/>
    <cellStyle name="40% - Accent5 36 2 2 3" xfId="14631"/>
    <cellStyle name="40% - Accent5 36 2 3" xfId="6308"/>
    <cellStyle name="40% - Accent5 36 2 3 2" xfId="17405"/>
    <cellStyle name="40% - Accent5 36 2 4" xfId="12821"/>
    <cellStyle name="40% - Accent5 36 3" xfId="4458"/>
    <cellStyle name="40% - Accent5 36 3 2" xfId="9041"/>
    <cellStyle name="40% - Accent5 36 3 2 2" xfId="20138"/>
    <cellStyle name="40% - Accent5 36 3 3" xfId="15555"/>
    <cellStyle name="40% - Accent5 36 4" xfId="2649"/>
    <cellStyle name="40% - Accent5 36 4 2" xfId="7232"/>
    <cellStyle name="40% - Accent5 36 4 2 2" xfId="18329"/>
    <cellStyle name="40% - Accent5 36 4 3" xfId="13746"/>
    <cellStyle name="40% - Accent5 36 5" xfId="5383"/>
    <cellStyle name="40% - Accent5 36 5 2" xfId="16480"/>
    <cellStyle name="40% - Accent5 36 6" xfId="11895"/>
    <cellStyle name="40% - Accent5 37" xfId="795"/>
    <cellStyle name="40% - Accent5 37 2" xfId="1732"/>
    <cellStyle name="40% - Accent5 37 2 2" xfId="3547"/>
    <cellStyle name="40% - Accent5 37 2 2 2" xfId="8130"/>
    <cellStyle name="40% - Accent5 37 2 2 2 2" xfId="19227"/>
    <cellStyle name="40% - Accent5 37 2 2 3" xfId="14644"/>
    <cellStyle name="40% - Accent5 37 2 3" xfId="6321"/>
    <cellStyle name="40% - Accent5 37 2 3 2" xfId="17418"/>
    <cellStyle name="40% - Accent5 37 2 4" xfId="12834"/>
    <cellStyle name="40% - Accent5 37 3" xfId="4471"/>
    <cellStyle name="40% - Accent5 37 3 2" xfId="9054"/>
    <cellStyle name="40% - Accent5 37 3 2 2" xfId="20151"/>
    <cellStyle name="40% - Accent5 37 3 3" xfId="15568"/>
    <cellStyle name="40% - Accent5 37 4" xfId="2662"/>
    <cellStyle name="40% - Accent5 37 4 2" xfId="7245"/>
    <cellStyle name="40% - Accent5 37 4 2 2" xfId="18342"/>
    <cellStyle name="40% - Accent5 37 4 3" xfId="13759"/>
    <cellStyle name="40% - Accent5 37 5" xfId="5396"/>
    <cellStyle name="40% - Accent5 37 5 2" xfId="16493"/>
    <cellStyle name="40% - Accent5 37 6" xfId="11908"/>
    <cellStyle name="40% - Accent5 38" xfId="809"/>
    <cellStyle name="40% - Accent5 38 2" xfId="1746"/>
    <cellStyle name="40% - Accent5 38 2 2" xfId="3560"/>
    <cellStyle name="40% - Accent5 38 2 2 2" xfId="8143"/>
    <cellStyle name="40% - Accent5 38 2 2 2 2" xfId="19240"/>
    <cellStyle name="40% - Accent5 38 2 2 3" xfId="14657"/>
    <cellStyle name="40% - Accent5 38 2 3" xfId="6334"/>
    <cellStyle name="40% - Accent5 38 2 3 2" xfId="17431"/>
    <cellStyle name="40% - Accent5 38 2 4" xfId="12847"/>
    <cellStyle name="40% - Accent5 38 3" xfId="4484"/>
    <cellStyle name="40% - Accent5 38 3 2" xfId="9067"/>
    <cellStyle name="40% - Accent5 38 3 2 2" xfId="20164"/>
    <cellStyle name="40% - Accent5 38 3 3" xfId="15581"/>
    <cellStyle name="40% - Accent5 38 4" xfId="2675"/>
    <cellStyle name="40% - Accent5 38 4 2" xfId="7258"/>
    <cellStyle name="40% - Accent5 38 4 2 2" xfId="18355"/>
    <cellStyle name="40% - Accent5 38 4 3" xfId="13772"/>
    <cellStyle name="40% - Accent5 38 5" xfId="5409"/>
    <cellStyle name="40% - Accent5 38 5 2" xfId="16506"/>
    <cellStyle name="40% - Accent5 38 6" xfId="11921"/>
    <cellStyle name="40% - Accent5 39" xfId="822"/>
    <cellStyle name="40% - Accent5 39 2" xfId="1759"/>
    <cellStyle name="40% - Accent5 39 2 2" xfId="3573"/>
    <cellStyle name="40% - Accent5 39 2 2 2" xfId="8156"/>
    <cellStyle name="40% - Accent5 39 2 2 2 2" xfId="19253"/>
    <cellStyle name="40% - Accent5 39 2 2 3" xfId="14670"/>
    <cellStyle name="40% - Accent5 39 2 3" xfId="6347"/>
    <cellStyle name="40% - Accent5 39 2 3 2" xfId="17444"/>
    <cellStyle name="40% - Accent5 39 2 4" xfId="12860"/>
    <cellStyle name="40% - Accent5 39 3" xfId="4497"/>
    <cellStyle name="40% - Accent5 39 3 2" xfId="9080"/>
    <cellStyle name="40% - Accent5 39 3 2 2" xfId="20177"/>
    <cellStyle name="40% - Accent5 39 3 3" xfId="15594"/>
    <cellStyle name="40% - Accent5 39 4" xfId="2688"/>
    <cellStyle name="40% - Accent5 39 4 2" xfId="7271"/>
    <cellStyle name="40% - Accent5 39 4 2 2" xfId="18368"/>
    <cellStyle name="40% - Accent5 39 4 3" xfId="13785"/>
    <cellStyle name="40% - Accent5 39 5" xfId="5422"/>
    <cellStyle name="40% - Accent5 39 5 2" xfId="16519"/>
    <cellStyle name="40% - Accent5 39 6" xfId="11934"/>
    <cellStyle name="40% - Accent5 4" xfId="121"/>
    <cellStyle name="40% - Accent5 4 2" xfId="1298"/>
    <cellStyle name="40% - Accent5 4 2 2" xfId="3118"/>
    <cellStyle name="40% - Accent5 4 2 2 2" xfId="7701"/>
    <cellStyle name="40% - Accent5 4 2 2 2 2" xfId="18798"/>
    <cellStyle name="40% - Accent5 4 2 2 3" xfId="14215"/>
    <cellStyle name="40% - Accent5 4 2 3" xfId="5892"/>
    <cellStyle name="40% - Accent5 4 2 3 2" xfId="16989"/>
    <cellStyle name="40% - Accent5 4 2 4" xfId="12405"/>
    <cellStyle name="40% - Accent5 4 3" xfId="4042"/>
    <cellStyle name="40% - Accent5 4 3 2" xfId="8625"/>
    <cellStyle name="40% - Accent5 4 3 2 2" xfId="19722"/>
    <cellStyle name="40% - Accent5 4 3 3" xfId="15139"/>
    <cellStyle name="40% - Accent5 4 4" xfId="2233"/>
    <cellStyle name="40% - Accent5 4 4 2" xfId="6816"/>
    <cellStyle name="40% - Accent5 4 4 2 2" xfId="17913"/>
    <cellStyle name="40% - Accent5 4 4 3" xfId="13330"/>
    <cellStyle name="40% - Accent5 4 5" xfId="4967"/>
    <cellStyle name="40% - Accent5 4 5 2" xfId="16064"/>
    <cellStyle name="40% - Accent5 4 6" xfId="374"/>
    <cellStyle name="40% - Accent5 4 6 2" xfId="11492"/>
    <cellStyle name="40% - Accent5 4 7" xfId="11243"/>
    <cellStyle name="40% - Accent5 40" xfId="835"/>
    <cellStyle name="40% - Accent5 40 2" xfId="1772"/>
    <cellStyle name="40% - Accent5 40 2 2" xfId="3586"/>
    <cellStyle name="40% - Accent5 40 2 2 2" xfId="8169"/>
    <cellStyle name="40% - Accent5 40 2 2 2 2" xfId="19266"/>
    <cellStyle name="40% - Accent5 40 2 2 3" xfId="14683"/>
    <cellStyle name="40% - Accent5 40 2 3" xfId="6360"/>
    <cellStyle name="40% - Accent5 40 2 3 2" xfId="17457"/>
    <cellStyle name="40% - Accent5 40 2 4" xfId="12873"/>
    <cellStyle name="40% - Accent5 40 3" xfId="4510"/>
    <cellStyle name="40% - Accent5 40 3 2" xfId="9093"/>
    <cellStyle name="40% - Accent5 40 3 2 2" xfId="20190"/>
    <cellStyle name="40% - Accent5 40 3 3" xfId="15607"/>
    <cellStyle name="40% - Accent5 40 4" xfId="2701"/>
    <cellStyle name="40% - Accent5 40 4 2" xfId="7284"/>
    <cellStyle name="40% - Accent5 40 4 2 2" xfId="18381"/>
    <cellStyle name="40% - Accent5 40 4 3" xfId="13798"/>
    <cellStyle name="40% - Accent5 40 5" xfId="5435"/>
    <cellStyle name="40% - Accent5 40 5 2" xfId="16532"/>
    <cellStyle name="40% - Accent5 40 6" xfId="11947"/>
    <cellStyle name="40% - Accent5 41" xfId="848"/>
    <cellStyle name="40% - Accent5 41 2" xfId="1785"/>
    <cellStyle name="40% - Accent5 41 2 2" xfId="3599"/>
    <cellStyle name="40% - Accent5 41 2 2 2" xfId="8182"/>
    <cellStyle name="40% - Accent5 41 2 2 2 2" xfId="19279"/>
    <cellStyle name="40% - Accent5 41 2 2 3" xfId="14696"/>
    <cellStyle name="40% - Accent5 41 2 3" xfId="6373"/>
    <cellStyle name="40% - Accent5 41 2 3 2" xfId="17470"/>
    <cellStyle name="40% - Accent5 41 2 4" xfId="12886"/>
    <cellStyle name="40% - Accent5 41 3" xfId="4523"/>
    <cellStyle name="40% - Accent5 41 3 2" xfId="9106"/>
    <cellStyle name="40% - Accent5 41 3 2 2" xfId="20203"/>
    <cellStyle name="40% - Accent5 41 3 3" xfId="15620"/>
    <cellStyle name="40% - Accent5 41 4" xfId="2714"/>
    <cellStyle name="40% - Accent5 41 4 2" xfId="7297"/>
    <cellStyle name="40% - Accent5 41 4 2 2" xfId="18394"/>
    <cellStyle name="40% - Accent5 41 4 3" xfId="13811"/>
    <cellStyle name="40% - Accent5 41 5" xfId="5448"/>
    <cellStyle name="40% - Accent5 41 5 2" xfId="16545"/>
    <cellStyle name="40% - Accent5 41 6" xfId="11960"/>
    <cellStyle name="40% - Accent5 42" xfId="862"/>
    <cellStyle name="40% - Accent5 42 2" xfId="1799"/>
    <cellStyle name="40% - Accent5 42 2 2" xfId="3612"/>
    <cellStyle name="40% - Accent5 42 2 2 2" xfId="8195"/>
    <cellStyle name="40% - Accent5 42 2 2 2 2" xfId="19292"/>
    <cellStyle name="40% - Accent5 42 2 2 3" xfId="14709"/>
    <cellStyle name="40% - Accent5 42 2 3" xfId="6386"/>
    <cellStyle name="40% - Accent5 42 2 3 2" xfId="17483"/>
    <cellStyle name="40% - Accent5 42 2 4" xfId="12899"/>
    <cellStyle name="40% - Accent5 42 3" xfId="4536"/>
    <cellStyle name="40% - Accent5 42 3 2" xfId="9119"/>
    <cellStyle name="40% - Accent5 42 3 2 2" xfId="20216"/>
    <cellStyle name="40% - Accent5 42 3 3" xfId="15633"/>
    <cellStyle name="40% - Accent5 42 4" xfId="2727"/>
    <cellStyle name="40% - Accent5 42 4 2" xfId="7310"/>
    <cellStyle name="40% - Accent5 42 4 2 2" xfId="18407"/>
    <cellStyle name="40% - Accent5 42 4 3" xfId="13824"/>
    <cellStyle name="40% - Accent5 42 5" xfId="5461"/>
    <cellStyle name="40% - Accent5 42 5 2" xfId="16558"/>
    <cellStyle name="40% - Accent5 42 6" xfId="11973"/>
    <cellStyle name="40% - Accent5 43" xfId="875"/>
    <cellStyle name="40% - Accent5 43 2" xfId="1812"/>
    <cellStyle name="40% - Accent5 43 2 2" xfId="3625"/>
    <cellStyle name="40% - Accent5 43 2 2 2" xfId="8208"/>
    <cellStyle name="40% - Accent5 43 2 2 2 2" xfId="19305"/>
    <cellStyle name="40% - Accent5 43 2 2 3" xfId="14722"/>
    <cellStyle name="40% - Accent5 43 2 3" xfId="6399"/>
    <cellStyle name="40% - Accent5 43 2 3 2" xfId="17496"/>
    <cellStyle name="40% - Accent5 43 2 4" xfId="12912"/>
    <cellStyle name="40% - Accent5 43 3" xfId="4549"/>
    <cellStyle name="40% - Accent5 43 3 2" xfId="9132"/>
    <cellStyle name="40% - Accent5 43 3 2 2" xfId="20229"/>
    <cellStyle name="40% - Accent5 43 3 3" xfId="15646"/>
    <cellStyle name="40% - Accent5 43 4" xfId="2740"/>
    <cellStyle name="40% - Accent5 43 4 2" xfId="7323"/>
    <cellStyle name="40% - Accent5 43 4 2 2" xfId="18420"/>
    <cellStyle name="40% - Accent5 43 4 3" xfId="13837"/>
    <cellStyle name="40% - Accent5 43 5" xfId="5474"/>
    <cellStyle name="40% - Accent5 43 5 2" xfId="16571"/>
    <cellStyle name="40% - Accent5 43 6" xfId="11986"/>
    <cellStyle name="40% - Accent5 44" xfId="888"/>
    <cellStyle name="40% - Accent5 44 2" xfId="1825"/>
    <cellStyle name="40% - Accent5 44 2 2" xfId="3638"/>
    <cellStyle name="40% - Accent5 44 2 2 2" xfId="8221"/>
    <cellStyle name="40% - Accent5 44 2 2 2 2" xfId="19318"/>
    <cellStyle name="40% - Accent5 44 2 2 3" xfId="14735"/>
    <cellStyle name="40% - Accent5 44 2 3" xfId="6412"/>
    <cellStyle name="40% - Accent5 44 2 3 2" xfId="17509"/>
    <cellStyle name="40% - Accent5 44 2 4" xfId="12925"/>
    <cellStyle name="40% - Accent5 44 3" xfId="4562"/>
    <cellStyle name="40% - Accent5 44 3 2" xfId="9145"/>
    <cellStyle name="40% - Accent5 44 3 2 2" xfId="20242"/>
    <cellStyle name="40% - Accent5 44 3 3" xfId="15659"/>
    <cellStyle name="40% - Accent5 44 4" xfId="2753"/>
    <cellStyle name="40% - Accent5 44 4 2" xfId="7336"/>
    <cellStyle name="40% - Accent5 44 4 2 2" xfId="18433"/>
    <cellStyle name="40% - Accent5 44 4 3" xfId="13850"/>
    <cellStyle name="40% - Accent5 44 5" xfId="5487"/>
    <cellStyle name="40% - Accent5 44 5 2" xfId="16584"/>
    <cellStyle name="40% - Accent5 44 6" xfId="11999"/>
    <cellStyle name="40% - Accent5 45" xfId="901"/>
    <cellStyle name="40% - Accent5 45 2" xfId="1838"/>
    <cellStyle name="40% - Accent5 45 2 2" xfId="3651"/>
    <cellStyle name="40% - Accent5 45 2 2 2" xfId="8234"/>
    <cellStyle name="40% - Accent5 45 2 2 2 2" xfId="19331"/>
    <cellStyle name="40% - Accent5 45 2 2 3" xfId="14748"/>
    <cellStyle name="40% - Accent5 45 2 3" xfId="6425"/>
    <cellStyle name="40% - Accent5 45 2 3 2" xfId="17522"/>
    <cellStyle name="40% - Accent5 45 2 4" xfId="12938"/>
    <cellStyle name="40% - Accent5 45 3" xfId="4575"/>
    <cellStyle name="40% - Accent5 45 3 2" xfId="9158"/>
    <cellStyle name="40% - Accent5 45 3 2 2" xfId="20255"/>
    <cellStyle name="40% - Accent5 45 3 3" xfId="15672"/>
    <cellStyle name="40% - Accent5 45 4" xfId="2766"/>
    <cellStyle name="40% - Accent5 45 4 2" xfId="7349"/>
    <cellStyle name="40% - Accent5 45 4 2 2" xfId="18446"/>
    <cellStyle name="40% - Accent5 45 4 3" xfId="13863"/>
    <cellStyle name="40% - Accent5 45 5" xfId="5500"/>
    <cellStyle name="40% - Accent5 45 5 2" xfId="16597"/>
    <cellStyle name="40% - Accent5 45 6" xfId="12012"/>
    <cellStyle name="40% - Accent5 46" xfId="915"/>
    <cellStyle name="40% - Accent5 46 2" xfId="1852"/>
    <cellStyle name="40% - Accent5 46 2 2" xfId="3664"/>
    <cellStyle name="40% - Accent5 46 2 2 2" xfId="8247"/>
    <cellStyle name="40% - Accent5 46 2 2 2 2" xfId="19344"/>
    <cellStyle name="40% - Accent5 46 2 2 3" xfId="14761"/>
    <cellStyle name="40% - Accent5 46 2 3" xfId="6438"/>
    <cellStyle name="40% - Accent5 46 2 3 2" xfId="17535"/>
    <cellStyle name="40% - Accent5 46 2 4" xfId="12951"/>
    <cellStyle name="40% - Accent5 46 3" xfId="4588"/>
    <cellStyle name="40% - Accent5 46 3 2" xfId="9171"/>
    <cellStyle name="40% - Accent5 46 3 2 2" xfId="20268"/>
    <cellStyle name="40% - Accent5 46 3 3" xfId="15685"/>
    <cellStyle name="40% - Accent5 46 4" xfId="2779"/>
    <cellStyle name="40% - Accent5 46 4 2" xfId="7362"/>
    <cellStyle name="40% - Accent5 46 4 2 2" xfId="18459"/>
    <cellStyle name="40% - Accent5 46 4 3" xfId="13876"/>
    <cellStyle name="40% - Accent5 46 5" xfId="5513"/>
    <cellStyle name="40% - Accent5 46 5 2" xfId="16610"/>
    <cellStyle name="40% - Accent5 46 6" xfId="12025"/>
    <cellStyle name="40% - Accent5 47" xfId="928"/>
    <cellStyle name="40% - Accent5 47 2" xfId="1865"/>
    <cellStyle name="40% - Accent5 47 2 2" xfId="3677"/>
    <cellStyle name="40% - Accent5 47 2 2 2" xfId="8260"/>
    <cellStyle name="40% - Accent5 47 2 2 2 2" xfId="19357"/>
    <cellStyle name="40% - Accent5 47 2 2 3" xfId="14774"/>
    <cellStyle name="40% - Accent5 47 2 3" xfId="6451"/>
    <cellStyle name="40% - Accent5 47 2 3 2" xfId="17548"/>
    <cellStyle name="40% - Accent5 47 2 4" xfId="12964"/>
    <cellStyle name="40% - Accent5 47 3" xfId="4601"/>
    <cellStyle name="40% - Accent5 47 3 2" xfId="9184"/>
    <cellStyle name="40% - Accent5 47 3 2 2" xfId="20281"/>
    <cellStyle name="40% - Accent5 47 3 3" xfId="15698"/>
    <cellStyle name="40% - Accent5 47 4" xfId="2792"/>
    <cellStyle name="40% - Accent5 47 4 2" xfId="7375"/>
    <cellStyle name="40% - Accent5 47 4 2 2" xfId="18472"/>
    <cellStyle name="40% - Accent5 47 4 3" xfId="13889"/>
    <cellStyle name="40% - Accent5 47 5" xfId="5526"/>
    <cellStyle name="40% - Accent5 47 5 2" xfId="16623"/>
    <cellStyle name="40% - Accent5 47 6" xfId="12038"/>
    <cellStyle name="40% - Accent5 48" xfId="941"/>
    <cellStyle name="40% - Accent5 48 2" xfId="1878"/>
    <cellStyle name="40% - Accent5 48 2 2" xfId="3690"/>
    <cellStyle name="40% - Accent5 48 2 2 2" xfId="8273"/>
    <cellStyle name="40% - Accent5 48 2 2 2 2" xfId="19370"/>
    <cellStyle name="40% - Accent5 48 2 2 3" xfId="14787"/>
    <cellStyle name="40% - Accent5 48 2 3" xfId="6464"/>
    <cellStyle name="40% - Accent5 48 2 3 2" xfId="17561"/>
    <cellStyle name="40% - Accent5 48 2 4" xfId="12977"/>
    <cellStyle name="40% - Accent5 48 3" xfId="4614"/>
    <cellStyle name="40% - Accent5 48 3 2" xfId="9197"/>
    <cellStyle name="40% - Accent5 48 3 2 2" xfId="20294"/>
    <cellStyle name="40% - Accent5 48 3 3" xfId="15711"/>
    <cellStyle name="40% - Accent5 48 4" xfId="2805"/>
    <cellStyle name="40% - Accent5 48 4 2" xfId="7388"/>
    <cellStyle name="40% - Accent5 48 4 2 2" xfId="18485"/>
    <cellStyle name="40% - Accent5 48 4 3" xfId="13902"/>
    <cellStyle name="40% - Accent5 48 5" xfId="5539"/>
    <cellStyle name="40% - Accent5 48 5 2" xfId="16636"/>
    <cellStyle name="40% - Accent5 48 6" xfId="12051"/>
    <cellStyle name="40% - Accent5 49" xfId="954"/>
    <cellStyle name="40% - Accent5 49 2" xfId="1891"/>
    <cellStyle name="40% - Accent5 49 2 2" xfId="3703"/>
    <cellStyle name="40% - Accent5 49 2 2 2" xfId="8286"/>
    <cellStyle name="40% - Accent5 49 2 2 2 2" xfId="19383"/>
    <cellStyle name="40% - Accent5 49 2 2 3" xfId="14800"/>
    <cellStyle name="40% - Accent5 49 2 3" xfId="6477"/>
    <cellStyle name="40% - Accent5 49 2 3 2" xfId="17574"/>
    <cellStyle name="40% - Accent5 49 2 4" xfId="12990"/>
    <cellStyle name="40% - Accent5 49 3" xfId="4627"/>
    <cellStyle name="40% - Accent5 49 3 2" xfId="9210"/>
    <cellStyle name="40% - Accent5 49 3 2 2" xfId="20307"/>
    <cellStyle name="40% - Accent5 49 3 3" xfId="15724"/>
    <cellStyle name="40% - Accent5 49 4" xfId="2818"/>
    <cellStyle name="40% - Accent5 49 4 2" xfId="7401"/>
    <cellStyle name="40% - Accent5 49 4 2 2" xfId="18498"/>
    <cellStyle name="40% - Accent5 49 4 3" xfId="13915"/>
    <cellStyle name="40% - Accent5 49 5" xfId="5552"/>
    <cellStyle name="40% - Accent5 49 5 2" xfId="16649"/>
    <cellStyle name="40% - Accent5 49 6" xfId="12064"/>
    <cellStyle name="40% - Accent5 5" xfId="134"/>
    <cellStyle name="40% - Accent5 5 2" xfId="1312"/>
    <cellStyle name="40% - Accent5 5 2 2" xfId="3131"/>
    <cellStyle name="40% - Accent5 5 2 2 2" xfId="7714"/>
    <cellStyle name="40% - Accent5 5 2 2 2 2" xfId="18811"/>
    <cellStyle name="40% - Accent5 5 2 2 3" xfId="14228"/>
    <cellStyle name="40% - Accent5 5 2 3" xfId="5905"/>
    <cellStyle name="40% - Accent5 5 2 3 2" xfId="17002"/>
    <cellStyle name="40% - Accent5 5 2 4" xfId="12418"/>
    <cellStyle name="40% - Accent5 5 3" xfId="4055"/>
    <cellStyle name="40% - Accent5 5 3 2" xfId="8638"/>
    <cellStyle name="40% - Accent5 5 3 2 2" xfId="19735"/>
    <cellStyle name="40% - Accent5 5 3 3" xfId="15152"/>
    <cellStyle name="40% - Accent5 5 4" xfId="2246"/>
    <cellStyle name="40% - Accent5 5 4 2" xfId="6829"/>
    <cellStyle name="40% - Accent5 5 4 2 2" xfId="17926"/>
    <cellStyle name="40% - Accent5 5 4 3" xfId="13343"/>
    <cellStyle name="40% - Accent5 5 5" xfId="4980"/>
    <cellStyle name="40% - Accent5 5 5 2" xfId="16077"/>
    <cellStyle name="40% - Accent5 5 6" xfId="388"/>
    <cellStyle name="40% - Accent5 5 6 2" xfId="11505"/>
    <cellStyle name="40% - Accent5 5 7" xfId="11256"/>
    <cellStyle name="40% - Accent5 50" xfId="967"/>
    <cellStyle name="40% - Accent5 50 2" xfId="1904"/>
    <cellStyle name="40% - Accent5 50 2 2" xfId="3716"/>
    <cellStyle name="40% - Accent5 50 2 2 2" xfId="8299"/>
    <cellStyle name="40% - Accent5 50 2 2 2 2" xfId="19396"/>
    <cellStyle name="40% - Accent5 50 2 2 3" xfId="14813"/>
    <cellStyle name="40% - Accent5 50 2 3" xfId="6490"/>
    <cellStyle name="40% - Accent5 50 2 3 2" xfId="17587"/>
    <cellStyle name="40% - Accent5 50 2 4" xfId="13003"/>
    <cellStyle name="40% - Accent5 50 3" xfId="4640"/>
    <cellStyle name="40% - Accent5 50 3 2" xfId="9223"/>
    <cellStyle name="40% - Accent5 50 3 2 2" xfId="20320"/>
    <cellStyle name="40% - Accent5 50 3 3" xfId="15737"/>
    <cellStyle name="40% - Accent5 50 4" xfId="2831"/>
    <cellStyle name="40% - Accent5 50 4 2" xfId="7414"/>
    <cellStyle name="40% - Accent5 50 4 2 2" xfId="18511"/>
    <cellStyle name="40% - Accent5 50 4 3" xfId="13928"/>
    <cellStyle name="40% - Accent5 50 5" xfId="5565"/>
    <cellStyle name="40% - Accent5 50 5 2" xfId="16662"/>
    <cellStyle name="40% - Accent5 50 6" xfId="12077"/>
    <cellStyle name="40% - Accent5 51" xfId="981"/>
    <cellStyle name="40% - Accent5 51 2" xfId="1918"/>
    <cellStyle name="40% - Accent5 51 2 2" xfId="3729"/>
    <cellStyle name="40% - Accent5 51 2 2 2" xfId="8312"/>
    <cellStyle name="40% - Accent5 51 2 2 2 2" xfId="19409"/>
    <cellStyle name="40% - Accent5 51 2 2 3" xfId="14826"/>
    <cellStyle name="40% - Accent5 51 2 3" xfId="6503"/>
    <cellStyle name="40% - Accent5 51 2 3 2" xfId="17600"/>
    <cellStyle name="40% - Accent5 51 2 4" xfId="13016"/>
    <cellStyle name="40% - Accent5 51 3" xfId="4653"/>
    <cellStyle name="40% - Accent5 51 3 2" xfId="9236"/>
    <cellStyle name="40% - Accent5 51 3 2 2" xfId="20333"/>
    <cellStyle name="40% - Accent5 51 3 3" xfId="15750"/>
    <cellStyle name="40% - Accent5 51 4" xfId="2844"/>
    <cellStyle name="40% - Accent5 51 4 2" xfId="7427"/>
    <cellStyle name="40% - Accent5 51 4 2 2" xfId="18524"/>
    <cellStyle name="40% - Accent5 51 4 3" xfId="13941"/>
    <cellStyle name="40% - Accent5 51 5" xfId="5578"/>
    <cellStyle name="40% - Accent5 51 5 2" xfId="16675"/>
    <cellStyle name="40% - Accent5 51 6" xfId="12090"/>
    <cellStyle name="40% - Accent5 52" xfId="994"/>
    <cellStyle name="40% - Accent5 52 2" xfId="1931"/>
    <cellStyle name="40% - Accent5 52 2 2" xfId="3742"/>
    <cellStyle name="40% - Accent5 52 2 2 2" xfId="8325"/>
    <cellStyle name="40% - Accent5 52 2 2 2 2" xfId="19422"/>
    <cellStyle name="40% - Accent5 52 2 2 3" xfId="14839"/>
    <cellStyle name="40% - Accent5 52 2 3" xfId="6516"/>
    <cellStyle name="40% - Accent5 52 2 3 2" xfId="17613"/>
    <cellStyle name="40% - Accent5 52 2 4" xfId="13029"/>
    <cellStyle name="40% - Accent5 52 3" xfId="4666"/>
    <cellStyle name="40% - Accent5 52 3 2" xfId="9249"/>
    <cellStyle name="40% - Accent5 52 3 2 2" xfId="20346"/>
    <cellStyle name="40% - Accent5 52 3 3" xfId="15763"/>
    <cellStyle name="40% - Accent5 52 4" xfId="2857"/>
    <cellStyle name="40% - Accent5 52 4 2" xfId="7440"/>
    <cellStyle name="40% - Accent5 52 4 2 2" xfId="18537"/>
    <cellStyle name="40% - Accent5 52 4 3" xfId="13954"/>
    <cellStyle name="40% - Accent5 52 5" xfId="5591"/>
    <cellStyle name="40% - Accent5 52 5 2" xfId="16688"/>
    <cellStyle name="40% - Accent5 52 6" xfId="12103"/>
    <cellStyle name="40% - Accent5 53" xfId="1007"/>
    <cellStyle name="40% - Accent5 53 2" xfId="1944"/>
    <cellStyle name="40% - Accent5 53 2 2" xfId="3755"/>
    <cellStyle name="40% - Accent5 53 2 2 2" xfId="8338"/>
    <cellStyle name="40% - Accent5 53 2 2 2 2" xfId="19435"/>
    <cellStyle name="40% - Accent5 53 2 2 3" xfId="14852"/>
    <cellStyle name="40% - Accent5 53 2 3" xfId="6529"/>
    <cellStyle name="40% - Accent5 53 2 3 2" xfId="17626"/>
    <cellStyle name="40% - Accent5 53 2 4" xfId="13042"/>
    <cellStyle name="40% - Accent5 53 3" xfId="4679"/>
    <cellStyle name="40% - Accent5 53 3 2" xfId="9262"/>
    <cellStyle name="40% - Accent5 53 3 2 2" xfId="20359"/>
    <cellStyle name="40% - Accent5 53 3 3" xfId="15776"/>
    <cellStyle name="40% - Accent5 53 4" xfId="2870"/>
    <cellStyle name="40% - Accent5 53 4 2" xfId="7453"/>
    <cellStyle name="40% - Accent5 53 4 2 2" xfId="18550"/>
    <cellStyle name="40% - Accent5 53 4 3" xfId="13967"/>
    <cellStyle name="40% - Accent5 53 5" xfId="5604"/>
    <cellStyle name="40% - Accent5 53 5 2" xfId="16701"/>
    <cellStyle name="40% - Accent5 53 6" xfId="12116"/>
    <cellStyle name="40% - Accent5 54" xfId="1020"/>
    <cellStyle name="40% - Accent5 54 2" xfId="1957"/>
    <cellStyle name="40% - Accent5 54 2 2" xfId="3768"/>
    <cellStyle name="40% - Accent5 54 2 2 2" xfId="8351"/>
    <cellStyle name="40% - Accent5 54 2 2 2 2" xfId="19448"/>
    <cellStyle name="40% - Accent5 54 2 2 3" xfId="14865"/>
    <cellStyle name="40% - Accent5 54 2 3" xfId="6542"/>
    <cellStyle name="40% - Accent5 54 2 3 2" xfId="17639"/>
    <cellStyle name="40% - Accent5 54 2 4" xfId="13055"/>
    <cellStyle name="40% - Accent5 54 3" xfId="4692"/>
    <cellStyle name="40% - Accent5 54 3 2" xfId="9275"/>
    <cellStyle name="40% - Accent5 54 3 2 2" xfId="20372"/>
    <cellStyle name="40% - Accent5 54 3 3" xfId="15789"/>
    <cellStyle name="40% - Accent5 54 4" xfId="2883"/>
    <cellStyle name="40% - Accent5 54 4 2" xfId="7466"/>
    <cellStyle name="40% - Accent5 54 4 2 2" xfId="18563"/>
    <cellStyle name="40% - Accent5 54 4 3" xfId="13980"/>
    <cellStyle name="40% - Accent5 54 5" xfId="5617"/>
    <cellStyle name="40% - Accent5 54 5 2" xfId="16714"/>
    <cellStyle name="40% - Accent5 54 6" xfId="12129"/>
    <cellStyle name="40% - Accent5 55" xfId="1033"/>
    <cellStyle name="40% - Accent5 55 2" xfId="1970"/>
    <cellStyle name="40% - Accent5 55 2 2" xfId="3781"/>
    <cellStyle name="40% - Accent5 55 2 2 2" xfId="8364"/>
    <cellStyle name="40% - Accent5 55 2 2 2 2" xfId="19461"/>
    <cellStyle name="40% - Accent5 55 2 2 3" xfId="14878"/>
    <cellStyle name="40% - Accent5 55 2 3" xfId="6555"/>
    <cellStyle name="40% - Accent5 55 2 3 2" xfId="17652"/>
    <cellStyle name="40% - Accent5 55 2 4" xfId="13068"/>
    <cellStyle name="40% - Accent5 55 3" xfId="4705"/>
    <cellStyle name="40% - Accent5 55 3 2" xfId="9288"/>
    <cellStyle name="40% - Accent5 55 3 2 2" xfId="20385"/>
    <cellStyle name="40% - Accent5 55 3 3" xfId="15802"/>
    <cellStyle name="40% - Accent5 55 4" xfId="2896"/>
    <cellStyle name="40% - Accent5 55 4 2" xfId="7479"/>
    <cellStyle name="40% - Accent5 55 4 2 2" xfId="18576"/>
    <cellStyle name="40% - Accent5 55 4 3" xfId="13993"/>
    <cellStyle name="40% - Accent5 55 5" xfId="5630"/>
    <cellStyle name="40% - Accent5 55 5 2" xfId="16727"/>
    <cellStyle name="40% - Accent5 55 6" xfId="12142"/>
    <cellStyle name="40% - Accent5 56" xfId="1046"/>
    <cellStyle name="40% - Accent5 56 2" xfId="1983"/>
    <cellStyle name="40% - Accent5 56 2 2" xfId="3794"/>
    <cellStyle name="40% - Accent5 56 2 2 2" xfId="8377"/>
    <cellStyle name="40% - Accent5 56 2 2 2 2" xfId="19474"/>
    <cellStyle name="40% - Accent5 56 2 2 3" xfId="14891"/>
    <cellStyle name="40% - Accent5 56 2 3" xfId="6568"/>
    <cellStyle name="40% - Accent5 56 2 3 2" xfId="17665"/>
    <cellStyle name="40% - Accent5 56 2 4" xfId="13081"/>
    <cellStyle name="40% - Accent5 56 3" xfId="4718"/>
    <cellStyle name="40% - Accent5 56 3 2" xfId="9301"/>
    <cellStyle name="40% - Accent5 56 3 2 2" xfId="20398"/>
    <cellStyle name="40% - Accent5 56 3 3" xfId="15815"/>
    <cellStyle name="40% - Accent5 56 4" xfId="2909"/>
    <cellStyle name="40% - Accent5 56 4 2" xfId="7492"/>
    <cellStyle name="40% - Accent5 56 4 2 2" xfId="18589"/>
    <cellStyle name="40% - Accent5 56 4 3" xfId="14006"/>
    <cellStyle name="40% - Accent5 56 5" xfId="5643"/>
    <cellStyle name="40% - Accent5 56 5 2" xfId="16740"/>
    <cellStyle name="40% - Accent5 56 6" xfId="12155"/>
    <cellStyle name="40% - Accent5 57" xfId="1059"/>
    <cellStyle name="40% - Accent5 57 2" xfId="1996"/>
    <cellStyle name="40% - Accent5 57 2 2" xfId="3807"/>
    <cellStyle name="40% - Accent5 57 2 2 2" xfId="8390"/>
    <cellStyle name="40% - Accent5 57 2 2 2 2" xfId="19487"/>
    <cellStyle name="40% - Accent5 57 2 2 3" xfId="14904"/>
    <cellStyle name="40% - Accent5 57 2 3" xfId="6581"/>
    <cellStyle name="40% - Accent5 57 2 3 2" xfId="17678"/>
    <cellStyle name="40% - Accent5 57 2 4" xfId="13094"/>
    <cellStyle name="40% - Accent5 57 3" xfId="4731"/>
    <cellStyle name="40% - Accent5 57 3 2" xfId="9314"/>
    <cellStyle name="40% - Accent5 57 3 2 2" xfId="20411"/>
    <cellStyle name="40% - Accent5 57 3 3" xfId="15828"/>
    <cellStyle name="40% - Accent5 57 4" xfId="2922"/>
    <cellStyle name="40% - Accent5 57 4 2" xfId="7505"/>
    <cellStyle name="40% - Accent5 57 4 2 2" xfId="18602"/>
    <cellStyle name="40% - Accent5 57 4 3" xfId="14019"/>
    <cellStyle name="40% - Accent5 57 5" xfId="5656"/>
    <cellStyle name="40% - Accent5 57 5 2" xfId="16753"/>
    <cellStyle name="40% - Accent5 57 6" xfId="12168"/>
    <cellStyle name="40% - Accent5 58" xfId="1072"/>
    <cellStyle name="40% - Accent5 58 2" xfId="2009"/>
    <cellStyle name="40% - Accent5 58 2 2" xfId="3820"/>
    <cellStyle name="40% - Accent5 58 2 2 2" xfId="8403"/>
    <cellStyle name="40% - Accent5 58 2 2 2 2" xfId="19500"/>
    <cellStyle name="40% - Accent5 58 2 2 3" xfId="14917"/>
    <cellStyle name="40% - Accent5 58 2 3" xfId="6594"/>
    <cellStyle name="40% - Accent5 58 2 3 2" xfId="17691"/>
    <cellStyle name="40% - Accent5 58 2 4" xfId="13107"/>
    <cellStyle name="40% - Accent5 58 3" xfId="4744"/>
    <cellStyle name="40% - Accent5 58 3 2" xfId="9327"/>
    <cellStyle name="40% - Accent5 58 3 2 2" xfId="20424"/>
    <cellStyle name="40% - Accent5 58 3 3" xfId="15841"/>
    <cellStyle name="40% - Accent5 58 4" xfId="2935"/>
    <cellStyle name="40% - Accent5 58 4 2" xfId="7518"/>
    <cellStyle name="40% - Accent5 58 4 2 2" xfId="18615"/>
    <cellStyle name="40% - Accent5 58 4 3" xfId="14032"/>
    <cellStyle name="40% - Accent5 58 5" xfId="5669"/>
    <cellStyle name="40% - Accent5 58 5 2" xfId="16766"/>
    <cellStyle name="40% - Accent5 58 6" xfId="12181"/>
    <cellStyle name="40% - Accent5 59" xfId="1085"/>
    <cellStyle name="40% - Accent5 59 2" xfId="2022"/>
    <cellStyle name="40% - Accent5 59 2 2" xfId="3833"/>
    <cellStyle name="40% - Accent5 59 2 2 2" xfId="8416"/>
    <cellStyle name="40% - Accent5 59 2 2 2 2" xfId="19513"/>
    <cellStyle name="40% - Accent5 59 2 2 3" xfId="14930"/>
    <cellStyle name="40% - Accent5 59 2 3" xfId="6607"/>
    <cellStyle name="40% - Accent5 59 2 3 2" xfId="17704"/>
    <cellStyle name="40% - Accent5 59 2 4" xfId="13120"/>
    <cellStyle name="40% - Accent5 59 3" xfId="4757"/>
    <cellStyle name="40% - Accent5 59 3 2" xfId="9340"/>
    <cellStyle name="40% - Accent5 59 3 2 2" xfId="20437"/>
    <cellStyle name="40% - Accent5 59 3 3" xfId="15854"/>
    <cellStyle name="40% - Accent5 59 4" xfId="2948"/>
    <cellStyle name="40% - Accent5 59 4 2" xfId="7531"/>
    <cellStyle name="40% - Accent5 59 4 2 2" xfId="18628"/>
    <cellStyle name="40% - Accent5 59 4 3" xfId="14045"/>
    <cellStyle name="40% - Accent5 59 5" xfId="5682"/>
    <cellStyle name="40% - Accent5 59 5 2" xfId="16779"/>
    <cellStyle name="40% - Accent5 59 6" xfId="12194"/>
    <cellStyle name="40% - Accent5 6" xfId="161"/>
    <cellStyle name="40% - Accent5 6 2" xfId="1326"/>
    <cellStyle name="40% - Accent5 6 2 2" xfId="3144"/>
    <cellStyle name="40% - Accent5 6 2 2 2" xfId="7727"/>
    <cellStyle name="40% - Accent5 6 2 2 2 2" xfId="18824"/>
    <cellStyle name="40% - Accent5 6 2 2 3" xfId="14241"/>
    <cellStyle name="40% - Accent5 6 2 3" xfId="5918"/>
    <cellStyle name="40% - Accent5 6 2 3 2" xfId="17015"/>
    <cellStyle name="40% - Accent5 6 2 4" xfId="12431"/>
    <cellStyle name="40% - Accent5 6 3" xfId="4068"/>
    <cellStyle name="40% - Accent5 6 3 2" xfId="8651"/>
    <cellStyle name="40% - Accent5 6 3 2 2" xfId="19748"/>
    <cellStyle name="40% - Accent5 6 3 3" xfId="15165"/>
    <cellStyle name="40% - Accent5 6 4" xfId="2259"/>
    <cellStyle name="40% - Accent5 6 4 2" xfId="6842"/>
    <cellStyle name="40% - Accent5 6 4 2 2" xfId="17939"/>
    <cellStyle name="40% - Accent5 6 4 3" xfId="13356"/>
    <cellStyle name="40% - Accent5 6 5" xfId="4993"/>
    <cellStyle name="40% - Accent5 6 5 2" xfId="16090"/>
    <cellStyle name="40% - Accent5 6 6" xfId="402"/>
    <cellStyle name="40% - Accent5 6 6 2" xfId="11518"/>
    <cellStyle name="40% - Accent5 6 7" xfId="11282"/>
    <cellStyle name="40% - Accent5 60" xfId="1098"/>
    <cellStyle name="40% - Accent5 60 2" xfId="2035"/>
    <cellStyle name="40% - Accent5 60 2 2" xfId="3846"/>
    <cellStyle name="40% - Accent5 60 2 2 2" xfId="8429"/>
    <cellStyle name="40% - Accent5 60 2 2 2 2" xfId="19526"/>
    <cellStyle name="40% - Accent5 60 2 2 3" xfId="14943"/>
    <cellStyle name="40% - Accent5 60 2 3" xfId="6620"/>
    <cellStyle name="40% - Accent5 60 2 3 2" xfId="17717"/>
    <cellStyle name="40% - Accent5 60 2 4" xfId="13133"/>
    <cellStyle name="40% - Accent5 60 3" xfId="4770"/>
    <cellStyle name="40% - Accent5 60 3 2" xfId="9353"/>
    <cellStyle name="40% - Accent5 60 3 2 2" xfId="20450"/>
    <cellStyle name="40% - Accent5 60 3 3" xfId="15867"/>
    <cellStyle name="40% - Accent5 60 4" xfId="2961"/>
    <cellStyle name="40% - Accent5 60 4 2" xfId="7544"/>
    <cellStyle name="40% - Accent5 60 4 2 2" xfId="18641"/>
    <cellStyle name="40% - Accent5 60 4 3" xfId="14058"/>
    <cellStyle name="40% - Accent5 60 5" xfId="5695"/>
    <cellStyle name="40% - Accent5 60 5 2" xfId="16792"/>
    <cellStyle name="40% - Accent5 60 6" xfId="12207"/>
    <cellStyle name="40% - Accent5 61" xfId="1111"/>
    <cellStyle name="40% - Accent5 61 2" xfId="2048"/>
    <cellStyle name="40% - Accent5 61 2 2" xfId="3859"/>
    <cellStyle name="40% - Accent5 61 2 2 2" xfId="8442"/>
    <cellStyle name="40% - Accent5 61 2 2 2 2" xfId="19539"/>
    <cellStyle name="40% - Accent5 61 2 2 3" xfId="14956"/>
    <cellStyle name="40% - Accent5 61 2 3" xfId="6633"/>
    <cellStyle name="40% - Accent5 61 2 3 2" xfId="17730"/>
    <cellStyle name="40% - Accent5 61 2 4" xfId="13146"/>
    <cellStyle name="40% - Accent5 61 3" xfId="4783"/>
    <cellStyle name="40% - Accent5 61 3 2" xfId="9366"/>
    <cellStyle name="40% - Accent5 61 3 2 2" xfId="20463"/>
    <cellStyle name="40% - Accent5 61 3 3" xfId="15880"/>
    <cellStyle name="40% - Accent5 61 4" xfId="2974"/>
    <cellStyle name="40% - Accent5 61 4 2" xfId="7557"/>
    <cellStyle name="40% - Accent5 61 4 2 2" xfId="18654"/>
    <cellStyle name="40% - Accent5 61 4 3" xfId="14071"/>
    <cellStyle name="40% - Accent5 61 5" xfId="5708"/>
    <cellStyle name="40% - Accent5 61 5 2" xfId="16805"/>
    <cellStyle name="40% - Accent5 61 6" xfId="12220"/>
    <cellStyle name="40% - Accent5 62" xfId="1124"/>
    <cellStyle name="40% - Accent5 62 2" xfId="2061"/>
    <cellStyle name="40% - Accent5 62 2 2" xfId="3872"/>
    <cellStyle name="40% - Accent5 62 2 2 2" xfId="8455"/>
    <cellStyle name="40% - Accent5 62 2 2 2 2" xfId="19552"/>
    <cellStyle name="40% - Accent5 62 2 2 3" xfId="14969"/>
    <cellStyle name="40% - Accent5 62 2 3" xfId="6646"/>
    <cellStyle name="40% - Accent5 62 2 3 2" xfId="17743"/>
    <cellStyle name="40% - Accent5 62 2 4" xfId="13159"/>
    <cellStyle name="40% - Accent5 62 3" xfId="4796"/>
    <cellStyle name="40% - Accent5 62 3 2" xfId="9379"/>
    <cellStyle name="40% - Accent5 62 3 2 2" xfId="20476"/>
    <cellStyle name="40% - Accent5 62 3 3" xfId="15893"/>
    <cellStyle name="40% - Accent5 62 4" xfId="2987"/>
    <cellStyle name="40% - Accent5 62 4 2" xfId="7570"/>
    <cellStyle name="40% - Accent5 62 4 2 2" xfId="18667"/>
    <cellStyle name="40% - Accent5 62 4 3" xfId="14084"/>
    <cellStyle name="40% - Accent5 62 5" xfId="5721"/>
    <cellStyle name="40% - Accent5 62 5 2" xfId="16818"/>
    <cellStyle name="40% - Accent5 62 6" xfId="12233"/>
    <cellStyle name="40% - Accent5 63" xfId="1137"/>
    <cellStyle name="40% - Accent5 63 2" xfId="2074"/>
    <cellStyle name="40% - Accent5 63 2 2" xfId="3885"/>
    <cellStyle name="40% - Accent5 63 2 2 2" xfId="8468"/>
    <cellStyle name="40% - Accent5 63 2 2 2 2" xfId="19565"/>
    <cellStyle name="40% - Accent5 63 2 2 3" xfId="14982"/>
    <cellStyle name="40% - Accent5 63 2 3" xfId="6659"/>
    <cellStyle name="40% - Accent5 63 2 3 2" xfId="17756"/>
    <cellStyle name="40% - Accent5 63 2 4" xfId="13172"/>
    <cellStyle name="40% - Accent5 63 3" xfId="4809"/>
    <cellStyle name="40% - Accent5 63 3 2" xfId="9392"/>
    <cellStyle name="40% - Accent5 63 3 2 2" xfId="20489"/>
    <cellStyle name="40% - Accent5 63 3 3" xfId="15906"/>
    <cellStyle name="40% - Accent5 63 4" xfId="3000"/>
    <cellStyle name="40% - Accent5 63 4 2" xfId="7583"/>
    <cellStyle name="40% - Accent5 63 4 2 2" xfId="18680"/>
    <cellStyle name="40% - Accent5 63 4 3" xfId="14097"/>
    <cellStyle name="40% - Accent5 63 5" xfId="5734"/>
    <cellStyle name="40% - Accent5 63 5 2" xfId="16831"/>
    <cellStyle name="40% - Accent5 63 6" xfId="12246"/>
    <cellStyle name="40% - Accent5 64" xfId="1152"/>
    <cellStyle name="40% - Accent5 64 2" xfId="2089"/>
    <cellStyle name="40% - Accent5 64 2 2" xfId="3898"/>
    <cellStyle name="40% - Accent5 64 2 2 2" xfId="8481"/>
    <cellStyle name="40% - Accent5 64 2 2 2 2" xfId="19578"/>
    <cellStyle name="40% - Accent5 64 2 2 3" xfId="14995"/>
    <cellStyle name="40% - Accent5 64 2 3" xfId="6672"/>
    <cellStyle name="40% - Accent5 64 2 3 2" xfId="17769"/>
    <cellStyle name="40% - Accent5 64 2 4" xfId="13186"/>
    <cellStyle name="40% - Accent5 64 3" xfId="4822"/>
    <cellStyle name="40% - Accent5 64 3 2" xfId="9405"/>
    <cellStyle name="40% - Accent5 64 3 2 2" xfId="20502"/>
    <cellStyle name="40% - Accent5 64 3 3" xfId="15919"/>
    <cellStyle name="40% - Accent5 64 4" xfId="3013"/>
    <cellStyle name="40% - Accent5 64 4 2" xfId="7596"/>
    <cellStyle name="40% - Accent5 64 4 2 2" xfId="18693"/>
    <cellStyle name="40% - Accent5 64 4 3" xfId="14110"/>
    <cellStyle name="40% - Accent5 64 5" xfId="5748"/>
    <cellStyle name="40% - Accent5 64 5 2" xfId="16845"/>
    <cellStyle name="40% - Accent5 64 6" xfId="12260"/>
    <cellStyle name="40% - Accent5 65" xfId="1165"/>
    <cellStyle name="40% - Accent5 65 2" xfId="2102"/>
    <cellStyle name="40% - Accent5 65 2 2" xfId="3911"/>
    <cellStyle name="40% - Accent5 65 2 2 2" xfId="8494"/>
    <cellStyle name="40% - Accent5 65 2 2 2 2" xfId="19591"/>
    <cellStyle name="40% - Accent5 65 2 2 3" xfId="15008"/>
    <cellStyle name="40% - Accent5 65 2 3" xfId="6685"/>
    <cellStyle name="40% - Accent5 65 2 3 2" xfId="17782"/>
    <cellStyle name="40% - Accent5 65 2 4" xfId="13199"/>
    <cellStyle name="40% - Accent5 65 3" xfId="4835"/>
    <cellStyle name="40% - Accent5 65 3 2" xfId="9418"/>
    <cellStyle name="40% - Accent5 65 3 2 2" xfId="20515"/>
    <cellStyle name="40% - Accent5 65 3 3" xfId="15932"/>
    <cellStyle name="40% - Accent5 65 4" xfId="3026"/>
    <cellStyle name="40% - Accent5 65 4 2" xfId="7609"/>
    <cellStyle name="40% - Accent5 65 4 2 2" xfId="18706"/>
    <cellStyle name="40% - Accent5 65 4 3" xfId="14123"/>
    <cellStyle name="40% - Accent5 65 5" xfId="5761"/>
    <cellStyle name="40% - Accent5 65 5 2" xfId="16858"/>
    <cellStyle name="40% - Accent5 65 6" xfId="12273"/>
    <cellStyle name="40% - Accent5 66" xfId="1178"/>
    <cellStyle name="40% - Accent5 66 2" xfId="2115"/>
    <cellStyle name="40% - Accent5 66 2 2" xfId="3924"/>
    <cellStyle name="40% - Accent5 66 2 2 2" xfId="8507"/>
    <cellStyle name="40% - Accent5 66 2 2 2 2" xfId="19604"/>
    <cellStyle name="40% - Accent5 66 2 2 3" xfId="15021"/>
    <cellStyle name="40% - Accent5 66 2 3" xfId="6698"/>
    <cellStyle name="40% - Accent5 66 2 3 2" xfId="17795"/>
    <cellStyle name="40% - Accent5 66 2 4" xfId="13212"/>
    <cellStyle name="40% - Accent5 66 3" xfId="4848"/>
    <cellStyle name="40% - Accent5 66 3 2" xfId="9431"/>
    <cellStyle name="40% - Accent5 66 3 2 2" xfId="20528"/>
    <cellStyle name="40% - Accent5 66 3 3" xfId="15945"/>
    <cellStyle name="40% - Accent5 66 4" xfId="3039"/>
    <cellStyle name="40% - Accent5 66 4 2" xfId="7622"/>
    <cellStyle name="40% - Accent5 66 4 2 2" xfId="18719"/>
    <cellStyle name="40% - Accent5 66 4 3" xfId="14136"/>
    <cellStyle name="40% - Accent5 66 5" xfId="5774"/>
    <cellStyle name="40% - Accent5 66 5 2" xfId="16871"/>
    <cellStyle name="40% - Accent5 66 6" xfId="12286"/>
    <cellStyle name="40% - Accent5 67" xfId="1191"/>
    <cellStyle name="40% - Accent5 67 2" xfId="2128"/>
    <cellStyle name="40% - Accent5 67 2 2" xfId="3937"/>
    <cellStyle name="40% - Accent5 67 2 2 2" xfId="8520"/>
    <cellStyle name="40% - Accent5 67 2 2 2 2" xfId="19617"/>
    <cellStyle name="40% - Accent5 67 2 2 3" xfId="15034"/>
    <cellStyle name="40% - Accent5 67 2 3" xfId="6711"/>
    <cellStyle name="40% - Accent5 67 2 3 2" xfId="17808"/>
    <cellStyle name="40% - Accent5 67 2 4" xfId="13225"/>
    <cellStyle name="40% - Accent5 67 3" xfId="4861"/>
    <cellStyle name="40% - Accent5 67 3 2" xfId="9444"/>
    <cellStyle name="40% - Accent5 67 3 2 2" xfId="20541"/>
    <cellStyle name="40% - Accent5 67 3 3" xfId="15958"/>
    <cellStyle name="40% - Accent5 67 4" xfId="3052"/>
    <cellStyle name="40% - Accent5 67 4 2" xfId="7635"/>
    <cellStyle name="40% - Accent5 67 4 2 2" xfId="18732"/>
    <cellStyle name="40% - Accent5 67 4 3" xfId="14149"/>
    <cellStyle name="40% - Accent5 67 5" xfId="5787"/>
    <cellStyle name="40% - Accent5 67 5 2" xfId="16884"/>
    <cellStyle name="40% - Accent5 67 6" xfId="12299"/>
    <cellStyle name="40% - Accent5 68" xfId="1204"/>
    <cellStyle name="40% - Accent5 68 2" xfId="2141"/>
    <cellStyle name="40% - Accent5 68 2 2" xfId="3950"/>
    <cellStyle name="40% - Accent5 68 2 2 2" xfId="8533"/>
    <cellStyle name="40% - Accent5 68 2 2 2 2" xfId="19630"/>
    <cellStyle name="40% - Accent5 68 2 2 3" xfId="15047"/>
    <cellStyle name="40% - Accent5 68 2 3" xfId="6724"/>
    <cellStyle name="40% - Accent5 68 2 3 2" xfId="17821"/>
    <cellStyle name="40% - Accent5 68 2 4" xfId="13238"/>
    <cellStyle name="40% - Accent5 68 3" xfId="4874"/>
    <cellStyle name="40% - Accent5 68 3 2" xfId="9457"/>
    <cellStyle name="40% - Accent5 68 3 2 2" xfId="20554"/>
    <cellStyle name="40% - Accent5 68 3 3" xfId="15971"/>
    <cellStyle name="40% - Accent5 68 4" xfId="3065"/>
    <cellStyle name="40% - Accent5 68 4 2" xfId="7648"/>
    <cellStyle name="40% - Accent5 68 4 2 2" xfId="18745"/>
    <cellStyle name="40% - Accent5 68 4 3" xfId="14162"/>
    <cellStyle name="40% - Accent5 68 5" xfId="5800"/>
    <cellStyle name="40% - Accent5 68 5 2" xfId="16897"/>
    <cellStyle name="40% - Accent5 68 6" xfId="12312"/>
    <cellStyle name="40% - Accent5 69" xfId="1217"/>
    <cellStyle name="40% - Accent5 69 2" xfId="2154"/>
    <cellStyle name="40% - Accent5 69 2 2" xfId="6737"/>
    <cellStyle name="40% - Accent5 69 2 2 2" xfId="17834"/>
    <cellStyle name="40% - Accent5 69 2 3" xfId="13251"/>
    <cellStyle name="40% - Accent5 69 3" xfId="3963"/>
    <cellStyle name="40% - Accent5 69 3 2" xfId="8546"/>
    <cellStyle name="40% - Accent5 69 3 2 2" xfId="19643"/>
    <cellStyle name="40% - Accent5 69 3 3" xfId="15060"/>
    <cellStyle name="40% - Accent5 69 4" xfId="5813"/>
    <cellStyle name="40% - Accent5 69 4 2" xfId="16910"/>
    <cellStyle name="40% - Accent5 69 5" xfId="12325"/>
    <cellStyle name="40% - Accent5 7" xfId="187"/>
    <cellStyle name="40% - Accent5 7 2" xfId="1339"/>
    <cellStyle name="40% - Accent5 7 2 2" xfId="3157"/>
    <cellStyle name="40% - Accent5 7 2 2 2" xfId="7740"/>
    <cellStyle name="40% - Accent5 7 2 2 2 2" xfId="18837"/>
    <cellStyle name="40% - Accent5 7 2 2 3" xfId="14254"/>
    <cellStyle name="40% - Accent5 7 2 3" xfId="5931"/>
    <cellStyle name="40% - Accent5 7 2 3 2" xfId="17028"/>
    <cellStyle name="40% - Accent5 7 2 4" xfId="12444"/>
    <cellStyle name="40% - Accent5 7 3" xfId="4081"/>
    <cellStyle name="40% - Accent5 7 3 2" xfId="8664"/>
    <cellStyle name="40% - Accent5 7 3 2 2" xfId="19761"/>
    <cellStyle name="40% - Accent5 7 3 3" xfId="15178"/>
    <cellStyle name="40% - Accent5 7 4" xfId="2272"/>
    <cellStyle name="40% - Accent5 7 4 2" xfId="6855"/>
    <cellStyle name="40% - Accent5 7 4 2 2" xfId="17952"/>
    <cellStyle name="40% - Accent5 7 4 3" xfId="13369"/>
    <cellStyle name="40% - Accent5 7 5" xfId="5006"/>
    <cellStyle name="40% - Accent5 7 5 2" xfId="16103"/>
    <cellStyle name="40% - Accent5 7 6" xfId="415"/>
    <cellStyle name="40% - Accent5 7 6 2" xfId="11531"/>
    <cellStyle name="40% - Accent5 7 7" xfId="11308"/>
    <cellStyle name="40% - Accent5 70" xfId="1230"/>
    <cellStyle name="40% - Accent5 70 2" xfId="2167"/>
    <cellStyle name="40% - Accent5 70 2 2" xfId="6750"/>
    <cellStyle name="40% - Accent5 70 2 2 2" xfId="17847"/>
    <cellStyle name="40% - Accent5 70 2 3" xfId="13264"/>
    <cellStyle name="40% - Accent5 70 3" xfId="3976"/>
    <cellStyle name="40% - Accent5 70 3 2" xfId="8559"/>
    <cellStyle name="40% - Accent5 70 3 2 2" xfId="19656"/>
    <cellStyle name="40% - Accent5 70 3 3" xfId="15073"/>
    <cellStyle name="40% - Accent5 70 4" xfId="5826"/>
    <cellStyle name="40% - Accent5 70 4 2" xfId="16923"/>
    <cellStyle name="40% - Accent5 70 5" xfId="12338"/>
    <cellStyle name="40% - Accent5 71" xfId="1243"/>
    <cellStyle name="40% - Accent5 71 2" xfId="2180"/>
    <cellStyle name="40% - Accent5 71 2 2" xfId="6763"/>
    <cellStyle name="40% - Accent5 71 2 2 2" xfId="17860"/>
    <cellStyle name="40% - Accent5 71 2 3" xfId="13277"/>
    <cellStyle name="40% - Accent5 71 3" xfId="3989"/>
    <cellStyle name="40% - Accent5 71 3 2" xfId="8572"/>
    <cellStyle name="40% - Accent5 71 3 2 2" xfId="19669"/>
    <cellStyle name="40% - Accent5 71 3 3" xfId="15086"/>
    <cellStyle name="40% - Accent5 71 4" xfId="5839"/>
    <cellStyle name="40% - Accent5 71 4 2" xfId="16936"/>
    <cellStyle name="40% - Accent5 71 5" xfId="12351"/>
    <cellStyle name="40% - Accent5 72" xfId="1257"/>
    <cellStyle name="40% - Accent5 72 2" xfId="3078"/>
    <cellStyle name="40% - Accent5 72 2 2" xfId="7661"/>
    <cellStyle name="40% - Accent5 72 2 2 2" xfId="18758"/>
    <cellStyle name="40% - Accent5 72 2 3" xfId="14175"/>
    <cellStyle name="40% - Accent5 72 3" xfId="5852"/>
    <cellStyle name="40% - Accent5 72 3 2" xfId="16949"/>
    <cellStyle name="40% - Accent5 72 4" xfId="12365"/>
    <cellStyle name="40% - Accent5 73" xfId="4002"/>
    <cellStyle name="40% - Accent5 73 2" xfId="8585"/>
    <cellStyle name="40% - Accent5 73 2 2" xfId="19682"/>
    <cellStyle name="40% - Accent5 73 3" xfId="15099"/>
    <cellStyle name="40% - Accent5 74" xfId="2193"/>
    <cellStyle name="40% - Accent5 74 2" xfId="6776"/>
    <cellStyle name="40% - Accent5 74 2 2" xfId="17873"/>
    <cellStyle name="40% - Accent5 74 3" xfId="13290"/>
    <cellStyle name="40% - Accent5 75" xfId="4887"/>
    <cellStyle name="40% - Accent5 75 2" xfId="9470"/>
    <cellStyle name="40% - Accent5 75 2 2" xfId="20567"/>
    <cellStyle name="40% - Accent5 75 3" xfId="15984"/>
    <cellStyle name="40% - Accent5 76" xfId="4913"/>
    <cellStyle name="40% - Accent5 76 2" xfId="16010"/>
    <cellStyle name="40% - Accent5 77" xfId="4927"/>
    <cellStyle name="40% - Accent5 77 2" xfId="16024"/>
    <cellStyle name="40% - Accent5 78" xfId="9496"/>
    <cellStyle name="40% - Accent5 78 2" xfId="20593"/>
    <cellStyle name="40% - Accent5 79" xfId="9510"/>
    <cellStyle name="40% - Accent5 79 2" xfId="20606"/>
    <cellStyle name="40% - Accent5 8" xfId="200"/>
    <cellStyle name="40% - Accent5 8 2" xfId="1352"/>
    <cellStyle name="40% - Accent5 8 2 2" xfId="3170"/>
    <cellStyle name="40% - Accent5 8 2 2 2" xfId="7753"/>
    <cellStyle name="40% - Accent5 8 2 2 2 2" xfId="18850"/>
    <cellStyle name="40% - Accent5 8 2 2 3" xfId="14267"/>
    <cellStyle name="40% - Accent5 8 2 3" xfId="5944"/>
    <cellStyle name="40% - Accent5 8 2 3 2" xfId="17041"/>
    <cellStyle name="40% - Accent5 8 2 4" xfId="12457"/>
    <cellStyle name="40% - Accent5 8 3" xfId="4094"/>
    <cellStyle name="40% - Accent5 8 3 2" xfId="8677"/>
    <cellStyle name="40% - Accent5 8 3 2 2" xfId="19774"/>
    <cellStyle name="40% - Accent5 8 3 3" xfId="15191"/>
    <cellStyle name="40% - Accent5 8 4" xfId="2285"/>
    <cellStyle name="40% - Accent5 8 4 2" xfId="6868"/>
    <cellStyle name="40% - Accent5 8 4 2 2" xfId="17965"/>
    <cellStyle name="40% - Accent5 8 4 3" xfId="13382"/>
    <cellStyle name="40% - Accent5 8 5" xfId="5019"/>
    <cellStyle name="40% - Accent5 8 5 2" xfId="16116"/>
    <cellStyle name="40% - Accent5 8 6" xfId="428"/>
    <cellStyle name="40% - Accent5 8 6 2" xfId="11544"/>
    <cellStyle name="40% - Accent5 8 7" xfId="11321"/>
    <cellStyle name="40% - Accent5 80" xfId="9523"/>
    <cellStyle name="40% - Accent5 80 2" xfId="20619"/>
    <cellStyle name="40% - Accent5 81" xfId="9536"/>
    <cellStyle name="40% - Accent5 81 2" xfId="20632"/>
    <cellStyle name="40% - Accent5 82" xfId="9562"/>
    <cellStyle name="40% - Accent5 82 2" xfId="20658"/>
    <cellStyle name="40% - Accent5 83" xfId="9588"/>
    <cellStyle name="40% - Accent5 83 2" xfId="20684"/>
    <cellStyle name="40% - Accent5 84" xfId="9614"/>
    <cellStyle name="40% - Accent5 84 2" xfId="20710"/>
    <cellStyle name="40% - Accent5 85" xfId="9640"/>
    <cellStyle name="40% - Accent5 85 2" xfId="20736"/>
    <cellStyle name="40% - Accent5 86" xfId="9666"/>
    <cellStyle name="40% - Accent5 86 2" xfId="20762"/>
    <cellStyle name="40% - Accent5 87" xfId="9692"/>
    <cellStyle name="40% - Accent5 87 2" xfId="20788"/>
    <cellStyle name="40% - Accent5 88" xfId="9718"/>
    <cellStyle name="40% - Accent5 88 2" xfId="20814"/>
    <cellStyle name="40% - Accent5 89" xfId="9744"/>
    <cellStyle name="40% - Accent5 89 2" xfId="20840"/>
    <cellStyle name="40% - Accent5 9" xfId="213"/>
    <cellStyle name="40% - Accent5 9 2" xfId="1365"/>
    <cellStyle name="40% - Accent5 9 2 2" xfId="3183"/>
    <cellStyle name="40% - Accent5 9 2 2 2" xfId="7766"/>
    <cellStyle name="40% - Accent5 9 2 2 2 2" xfId="18863"/>
    <cellStyle name="40% - Accent5 9 2 2 3" xfId="14280"/>
    <cellStyle name="40% - Accent5 9 2 3" xfId="5957"/>
    <cellStyle name="40% - Accent5 9 2 3 2" xfId="17054"/>
    <cellStyle name="40% - Accent5 9 2 4" xfId="12470"/>
    <cellStyle name="40% - Accent5 9 3" xfId="4107"/>
    <cellStyle name="40% - Accent5 9 3 2" xfId="8690"/>
    <cellStyle name="40% - Accent5 9 3 2 2" xfId="19787"/>
    <cellStyle name="40% - Accent5 9 3 3" xfId="15204"/>
    <cellStyle name="40% - Accent5 9 4" xfId="2298"/>
    <cellStyle name="40% - Accent5 9 4 2" xfId="6881"/>
    <cellStyle name="40% - Accent5 9 4 2 2" xfId="17978"/>
    <cellStyle name="40% - Accent5 9 4 3" xfId="13395"/>
    <cellStyle name="40% - Accent5 9 5" xfId="5032"/>
    <cellStyle name="40% - Accent5 9 5 2" xfId="16129"/>
    <cellStyle name="40% - Accent5 9 6" xfId="441"/>
    <cellStyle name="40% - Accent5 9 6 2" xfId="11557"/>
    <cellStyle name="40% - Accent5 9 7" xfId="11334"/>
    <cellStyle name="40% - Accent5 90" xfId="9770"/>
    <cellStyle name="40% - Accent5 90 2" xfId="20866"/>
    <cellStyle name="40% - Accent5 91" xfId="9796"/>
    <cellStyle name="40% - Accent5 91 2" xfId="20892"/>
    <cellStyle name="40% - Accent5 92" xfId="9822"/>
    <cellStyle name="40% - Accent5 92 2" xfId="20918"/>
    <cellStyle name="40% - Accent5 93" xfId="9848"/>
    <cellStyle name="40% - Accent5 93 2" xfId="20944"/>
    <cellStyle name="40% - Accent5 94" xfId="9874"/>
    <cellStyle name="40% - Accent5 94 2" xfId="20970"/>
    <cellStyle name="40% - Accent5 95" xfId="9900"/>
    <cellStyle name="40% - Accent5 95 2" xfId="20996"/>
    <cellStyle name="40% - Accent5 96" xfId="9913"/>
    <cellStyle name="40% - Accent5 96 2" xfId="21009"/>
    <cellStyle name="40% - Accent5 97" xfId="9939"/>
    <cellStyle name="40% - Accent5 97 2" xfId="21035"/>
    <cellStyle name="40% - Accent5 98" xfId="9952"/>
    <cellStyle name="40% - Accent5 98 2" xfId="21048"/>
    <cellStyle name="40% - Accent5 99" xfId="9965"/>
    <cellStyle name="40% - Accent5 99 2" xfId="21061"/>
    <cellStyle name="40% - Accent6" xfId="93" builtinId="51" customBuiltin="1"/>
    <cellStyle name="40% - Accent6 10" xfId="228"/>
    <cellStyle name="40% - Accent6 10 2" xfId="1380"/>
    <cellStyle name="40% - Accent6 10 2 2" xfId="3198"/>
    <cellStyle name="40% - Accent6 10 2 2 2" xfId="7781"/>
    <cellStyle name="40% - Accent6 10 2 2 2 2" xfId="18878"/>
    <cellStyle name="40% - Accent6 10 2 2 3" xfId="14295"/>
    <cellStyle name="40% - Accent6 10 2 3" xfId="5972"/>
    <cellStyle name="40% - Accent6 10 2 3 2" xfId="17069"/>
    <cellStyle name="40% - Accent6 10 2 4" xfId="12485"/>
    <cellStyle name="40% - Accent6 10 3" xfId="4122"/>
    <cellStyle name="40% - Accent6 10 3 2" xfId="8705"/>
    <cellStyle name="40% - Accent6 10 3 2 2" xfId="19802"/>
    <cellStyle name="40% - Accent6 10 3 3" xfId="15219"/>
    <cellStyle name="40% - Accent6 10 4" xfId="2313"/>
    <cellStyle name="40% - Accent6 10 4 2" xfId="6896"/>
    <cellStyle name="40% - Accent6 10 4 2 2" xfId="17993"/>
    <cellStyle name="40% - Accent6 10 4 3" xfId="13410"/>
    <cellStyle name="40% - Accent6 10 5" xfId="5047"/>
    <cellStyle name="40% - Accent6 10 5 2" xfId="16144"/>
    <cellStyle name="40% - Accent6 10 6" xfId="456"/>
    <cellStyle name="40% - Accent6 10 6 2" xfId="11572"/>
    <cellStyle name="40% - Accent6 10 7" xfId="11349"/>
    <cellStyle name="40% - Accent6 100" xfId="9980"/>
    <cellStyle name="40% - Accent6 100 2" xfId="21076"/>
    <cellStyle name="40% - Accent6 101" xfId="9993"/>
    <cellStyle name="40% - Accent6 101 2" xfId="21089"/>
    <cellStyle name="40% - Accent6 102" xfId="10006"/>
    <cellStyle name="40% - Accent6 102 2" xfId="21102"/>
    <cellStyle name="40% - Accent6 103" xfId="10019"/>
    <cellStyle name="40% - Accent6 103 2" xfId="21115"/>
    <cellStyle name="40% - Accent6 104" xfId="10032"/>
    <cellStyle name="40% - Accent6 104 2" xfId="21128"/>
    <cellStyle name="40% - Accent6 105" xfId="10045"/>
    <cellStyle name="40% - Accent6 105 2" xfId="21141"/>
    <cellStyle name="40% - Accent6 106" xfId="10058"/>
    <cellStyle name="40% - Accent6 106 2" xfId="21154"/>
    <cellStyle name="40% - Accent6 107" xfId="10071"/>
    <cellStyle name="40% - Accent6 107 2" xfId="21167"/>
    <cellStyle name="40% - Accent6 108" xfId="10084"/>
    <cellStyle name="40% - Accent6 108 2" xfId="21180"/>
    <cellStyle name="40% - Accent6 109" xfId="10097"/>
    <cellStyle name="40% - Accent6 109 2" xfId="21193"/>
    <cellStyle name="40% - Accent6 11" xfId="241"/>
    <cellStyle name="40% - Accent6 11 2" xfId="1393"/>
    <cellStyle name="40% - Accent6 11 2 2" xfId="3211"/>
    <cellStyle name="40% - Accent6 11 2 2 2" xfId="7794"/>
    <cellStyle name="40% - Accent6 11 2 2 2 2" xfId="18891"/>
    <cellStyle name="40% - Accent6 11 2 2 3" xfId="14308"/>
    <cellStyle name="40% - Accent6 11 2 3" xfId="5985"/>
    <cellStyle name="40% - Accent6 11 2 3 2" xfId="17082"/>
    <cellStyle name="40% - Accent6 11 2 4" xfId="12498"/>
    <cellStyle name="40% - Accent6 11 3" xfId="4135"/>
    <cellStyle name="40% - Accent6 11 3 2" xfId="8718"/>
    <cellStyle name="40% - Accent6 11 3 2 2" xfId="19815"/>
    <cellStyle name="40% - Accent6 11 3 3" xfId="15232"/>
    <cellStyle name="40% - Accent6 11 4" xfId="2326"/>
    <cellStyle name="40% - Accent6 11 4 2" xfId="6909"/>
    <cellStyle name="40% - Accent6 11 4 2 2" xfId="18006"/>
    <cellStyle name="40% - Accent6 11 4 3" xfId="13423"/>
    <cellStyle name="40% - Accent6 11 5" xfId="5060"/>
    <cellStyle name="40% - Accent6 11 5 2" xfId="16157"/>
    <cellStyle name="40% - Accent6 11 6" xfId="469"/>
    <cellStyle name="40% - Accent6 11 6 2" xfId="11585"/>
    <cellStyle name="40% - Accent6 11 7" xfId="11362"/>
    <cellStyle name="40% - Accent6 110" xfId="10110"/>
    <cellStyle name="40% - Accent6 110 2" xfId="21206"/>
    <cellStyle name="40% - Accent6 111" xfId="10123"/>
    <cellStyle name="40% - Accent6 111 2" xfId="21219"/>
    <cellStyle name="40% - Accent6 112" xfId="10136"/>
    <cellStyle name="40% - Accent6 112 2" xfId="21232"/>
    <cellStyle name="40% - Accent6 113" xfId="10149"/>
    <cellStyle name="40% - Accent6 113 2" xfId="21245"/>
    <cellStyle name="40% - Accent6 114" xfId="10162"/>
    <cellStyle name="40% - Accent6 114 2" xfId="21258"/>
    <cellStyle name="40% - Accent6 115" xfId="10175"/>
    <cellStyle name="40% - Accent6 115 2" xfId="21271"/>
    <cellStyle name="40% - Accent6 116" xfId="10188"/>
    <cellStyle name="40% - Accent6 116 2" xfId="21284"/>
    <cellStyle name="40% - Accent6 117" xfId="10201"/>
    <cellStyle name="40% - Accent6 117 2" xfId="21297"/>
    <cellStyle name="40% - Accent6 118" xfId="10214"/>
    <cellStyle name="40% - Accent6 118 2" xfId="21310"/>
    <cellStyle name="40% - Accent6 119" xfId="10227"/>
    <cellStyle name="40% - Accent6 119 2" xfId="21323"/>
    <cellStyle name="40% - Accent6 12" xfId="254"/>
    <cellStyle name="40% - Accent6 12 2" xfId="1406"/>
    <cellStyle name="40% - Accent6 12 2 2" xfId="3224"/>
    <cellStyle name="40% - Accent6 12 2 2 2" xfId="7807"/>
    <cellStyle name="40% - Accent6 12 2 2 2 2" xfId="18904"/>
    <cellStyle name="40% - Accent6 12 2 2 3" xfId="14321"/>
    <cellStyle name="40% - Accent6 12 2 3" xfId="5998"/>
    <cellStyle name="40% - Accent6 12 2 3 2" xfId="17095"/>
    <cellStyle name="40% - Accent6 12 2 4" xfId="12511"/>
    <cellStyle name="40% - Accent6 12 3" xfId="4148"/>
    <cellStyle name="40% - Accent6 12 3 2" xfId="8731"/>
    <cellStyle name="40% - Accent6 12 3 2 2" xfId="19828"/>
    <cellStyle name="40% - Accent6 12 3 3" xfId="15245"/>
    <cellStyle name="40% - Accent6 12 4" xfId="2339"/>
    <cellStyle name="40% - Accent6 12 4 2" xfId="6922"/>
    <cellStyle name="40% - Accent6 12 4 2 2" xfId="18019"/>
    <cellStyle name="40% - Accent6 12 4 3" xfId="13436"/>
    <cellStyle name="40% - Accent6 12 5" xfId="5073"/>
    <cellStyle name="40% - Accent6 12 5 2" xfId="16170"/>
    <cellStyle name="40% - Accent6 12 6" xfId="482"/>
    <cellStyle name="40% - Accent6 12 6 2" xfId="11598"/>
    <cellStyle name="40% - Accent6 12 7" xfId="11375"/>
    <cellStyle name="40% - Accent6 120" xfId="10240"/>
    <cellStyle name="40% - Accent6 120 2" xfId="21336"/>
    <cellStyle name="40% - Accent6 121" xfId="10253"/>
    <cellStyle name="40% - Accent6 121 2" xfId="21349"/>
    <cellStyle name="40% - Accent6 122" xfId="10279"/>
    <cellStyle name="40% - Accent6 122 2" xfId="21375"/>
    <cellStyle name="40% - Accent6 123" xfId="10305"/>
    <cellStyle name="40% - Accent6 123 2" xfId="21401"/>
    <cellStyle name="40% - Accent6 124" xfId="10318"/>
    <cellStyle name="40% - Accent6 124 2" xfId="21414"/>
    <cellStyle name="40% - Accent6 125" xfId="10331"/>
    <cellStyle name="40% - Accent6 125 2" xfId="21427"/>
    <cellStyle name="40% - Accent6 126" xfId="10357"/>
    <cellStyle name="40% - Accent6 126 2" xfId="21453"/>
    <cellStyle name="40% - Accent6 127" xfId="10383"/>
    <cellStyle name="40% - Accent6 127 2" xfId="21479"/>
    <cellStyle name="40% - Accent6 128" xfId="10409"/>
    <cellStyle name="40% - Accent6 128 2" xfId="21505"/>
    <cellStyle name="40% - Accent6 129" xfId="10435"/>
    <cellStyle name="40% - Accent6 129 2" xfId="21531"/>
    <cellStyle name="40% - Accent6 13" xfId="267"/>
    <cellStyle name="40% - Accent6 13 2" xfId="1419"/>
    <cellStyle name="40% - Accent6 13 2 2" xfId="3237"/>
    <cellStyle name="40% - Accent6 13 2 2 2" xfId="7820"/>
    <cellStyle name="40% - Accent6 13 2 2 2 2" xfId="18917"/>
    <cellStyle name="40% - Accent6 13 2 2 3" xfId="14334"/>
    <cellStyle name="40% - Accent6 13 2 3" xfId="6011"/>
    <cellStyle name="40% - Accent6 13 2 3 2" xfId="17108"/>
    <cellStyle name="40% - Accent6 13 2 4" xfId="12524"/>
    <cellStyle name="40% - Accent6 13 3" xfId="4161"/>
    <cellStyle name="40% - Accent6 13 3 2" xfId="8744"/>
    <cellStyle name="40% - Accent6 13 3 2 2" xfId="19841"/>
    <cellStyle name="40% - Accent6 13 3 3" xfId="15258"/>
    <cellStyle name="40% - Accent6 13 4" xfId="2352"/>
    <cellStyle name="40% - Accent6 13 4 2" xfId="6935"/>
    <cellStyle name="40% - Accent6 13 4 2 2" xfId="18032"/>
    <cellStyle name="40% - Accent6 13 4 3" xfId="13449"/>
    <cellStyle name="40% - Accent6 13 5" xfId="5086"/>
    <cellStyle name="40% - Accent6 13 5 2" xfId="16183"/>
    <cellStyle name="40% - Accent6 13 6" xfId="495"/>
    <cellStyle name="40% - Accent6 13 6 2" xfId="11611"/>
    <cellStyle name="40% - Accent6 13 7" xfId="11388"/>
    <cellStyle name="40% - Accent6 130" xfId="10461"/>
    <cellStyle name="40% - Accent6 130 2" xfId="21557"/>
    <cellStyle name="40% - Accent6 131" xfId="10487"/>
    <cellStyle name="40% - Accent6 131 2" xfId="21583"/>
    <cellStyle name="40% - Accent6 132" xfId="10513"/>
    <cellStyle name="40% - Accent6 132 2" xfId="21609"/>
    <cellStyle name="40% - Accent6 133" xfId="10539"/>
    <cellStyle name="40% - Accent6 133 2" xfId="21635"/>
    <cellStyle name="40% - Accent6 134" xfId="10552"/>
    <cellStyle name="40% - Accent6 134 2" xfId="21648"/>
    <cellStyle name="40% - Accent6 135" xfId="10565"/>
    <cellStyle name="40% - Accent6 135 2" xfId="21661"/>
    <cellStyle name="40% - Accent6 136" xfId="10578"/>
    <cellStyle name="40% - Accent6 136 2" xfId="21674"/>
    <cellStyle name="40% - Accent6 137" xfId="10591"/>
    <cellStyle name="40% - Accent6 137 2" xfId="21687"/>
    <cellStyle name="40% - Accent6 138" xfId="10617"/>
    <cellStyle name="40% - Accent6 138 2" xfId="21713"/>
    <cellStyle name="40% - Accent6 139" xfId="10630"/>
    <cellStyle name="40% - Accent6 139 2" xfId="21726"/>
    <cellStyle name="40% - Accent6 14" xfId="306"/>
    <cellStyle name="40% - Accent6 14 2" xfId="1432"/>
    <cellStyle name="40% - Accent6 14 2 2" xfId="3250"/>
    <cellStyle name="40% - Accent6 14 2 2 2" xfId="7833"/>
    <cellStyle name="40% - Accent6 14 2 2 2 2" xfId="18930"/>
    <cellStyle name="40% - Accent6 14 2 2 3" xfId="14347"/>
    <cellStyle name="40% - Accent6 14 2 3" xfId="6024"/>
    <cellStyle name="40% - Accent6 14 2 3 2" xfId="17121"/>
    <cellStyle name="40% - Accent6 14 2 4" xfId="12537"/>
    <cellStyle name="40% - Accent6 14 3" xfId="4174"/>
    <cellStyle name="40% - Accent6 14 3 2" xfId="8757"/>
    <cellStyle name="40% - Accent6 14 3 2 2" xfId="19854"/>
    <cellStyle name="40% - Accent6 14 3 3" xfId="15271"/>
    <cellStyle name="40% - Accent6 14 4" xfId="2365"/>
    <cellStyle name="40% - Accent6 14 4 2" xfId="6948"/>
    <cellStyle name="40% - Accent6 14 4 2 2" xfId="18045"/>
    <cellStyle name="40% - Accent6 14 4 3" xfId="13462"/>
    <cellStyle name="40% - Accent6 14 5" xfId="5099"/>
    <cellStyle name="40% - Accent6 14 5 2" xfId="16196"/>
    <cellStyle name="40% - Accent6 14 6" xfId="508"/>
    <cellStyle name="40% - Accent6 14 6 2" xfId="11624"/>
    <cellStyle name="40% - Accent6 14 7" xfId="11427"/>
    <cellStyle name="40% - Accent6 140" xfId="10643"/>
    <cellStyle name="40% - Accent6 140 2" xfId="21739"/>
    <cellStyle name="40% - Accent6 141" xfId="10656"/>
    <cellStyle name="40% - Accent6 141 2" xfId="21752"/>
    <cellStyle name="40% - Accent6 142" xfId="10669"/>
    <cellStyle name="40% - Accent6 142 2" xfId="21765"/>
    <cellStyle name="40% - Accent6 143" xfId="10682"/>
    <cellStyle name="40% - Accent6 143 2" xfId="21778"/>
    <cellStyle name="40% - Accent6 144" xfId="10695"/>
    <cellStyle name="40% - Accent6 144 2" xfId="21791"/>
    <cellStyle name="40% - Accent6 145" xfId="10708"/>
    <cellStyle name="40% - Accent6 145 2" xfId="21804"/>
    <cellStyle name="40% - Accent6 146" xfId="10721"/>
    <cellStyle name="40% - Accent6 146 2" xfId="21817"/>
    <cellStyle name="40% - Accent6 147" xfId="10734"/>
    <cellStyle name="40% - Accent6 147 2" xfId="21830"/>
    <cellStyle name="40% - Accent6 148" xfId="10747"/>
    <cellStyle name="40% - Accent6 148 2" xfId="21843"/>
    <cellStyle name="40% - Accent6 149" xfId="10760"/>
    <cellStyle name="40% - Accent6 149 2" xfId="21856"/>
    <cellStyle name="40% - Accent6 15" xfId="335"/>
    <cellStyle name="40% - Accent6 15 2" xfId="1445"/>
    <cellStyle name="40% - Accent6 15 2 2" xfId="3263"/>
    <cellStyle name="40% - Accent6 15 2 2 2" xfId="7846"/>
    <cellStyle name="40% - Accent6 15 2 2 2 2" xfId="18943"/>
    <cellStyle name="40% - Accent6 15 2 2 3" xfId="14360"/>
    <cellStyle name="40% - Accent6 15 2 3" xfId="6037"/>
    <cellStyle name="40% - Accent6 15 2 3 2" xfId="17134"/>
    <cellStyle name="40% - Accent6 15 2 4" xfId="12550"/>
    <cellStyle name="40% - Accent6 15 3" xfId="4187"/>
    <cellStyle name="40% - Accent6 15 3 2" xfId="8770"/>
    <cellStyle name="40% - Accent6 15 3 2 2" xfId="19867"/>
    <cellStyle name="40% - Accent6 15 3 3" xfId="15284"/>
    <cellStyle name="40% - Accent6 15 4" xfId="2378"/>
    <cellStyle name="40% - Accent6 15 4 2" xfId="6961"/>
    <cellStyle name="40% - Accent6 15 4 2 2" xfId="18058"/>
    <cellStyle name="40% - Accent6 15 4 3" xfId="13475"/>
    <cellStyle name="40% - Accent6 15 5" xfId="5112"/>
    <cellStyle name="40% - Accent6 15 5 2" xfId="16209"/>
    <cellStyle name="40% - Accent6 15 6" xfId="11455"/>
    <cellStyle name="40% - Accent6 150" xfId="10773"/>
    <cellStyle name="40% - Accent6 150 2" xfId="21869"/>
    <cellStyle name="40% - Accent6 151" xfId="10799"/>
    <cellStyle name="40% - Accent6 151 2" xfId="21895"/>
    <cellStyle name="40% - Accent6 152" xfId="10812"/>
    <cellStyle name="40% - Accent6 152 2" xfId="21908"/>
    <cellStyle name="40% - Accent6 153" xfId="10825"/>
    <cellStyle name="40% - Accent6 153 2" xfId="21921"/>
    <cellStyle name="40% - Accent6 154" xfId="10838"/>
    <cellStyle name="40% - Accent6 154 2" xfId="21934"/>
    <cellStyle name="40% - Accent6 155" xfId="10851"/>
    <cellStyle name="40% - Accent6 156" xfId="10864"/>
    <cellStyle name="40% - Accent6 157" xfId="10877"/>
    <cellStyle name="40% - Accent6 158" xfId="10890"/>
    <cellStyle name="40% - Accent6 159" xfId="10903"/>
    <cellStyle name="40% - Accent6 16" xfId="521"/>
    <cellStyle name="40% - Accent6 16 2" xfId="1458"/>
    <cellStyle name="40% - Accent6 16 2 2" xfId="3276"/>
    <cellStyle name="40% - Accent6 16 2 2 2" xfId="7859"/>
    <cellStyle name="40% - Accent6 16 2 2 2 2" xfId="18956"/>
    <cellStyle name="40% - Accent6 16 2 2 3" xfId="14373"/>
    <cellStyle name="40% - Accent6 16 2 3" xfId="6050"/>
    <cellStyle name="40% - Accent6 16 2 3 2" xfId="17147"/>
    <cellStyle name="40% - Accent6 16 2 4" xfId="12563"/>
    <cellStyle name="40% - Accent6 16 3" xfId="4200"/>
    <cellStyle name="40% - Accent6 16 3 2" xfId="8783"/>
    <cellStyle name="40% - Accent6 16 3 2 2" xfId="19880"/>
    <cellStyle name="40% - Accent6 16 3 3" xfId="15297"/>
    <cellStyle name="40% - Accent6 16 4" xfId="2391"/>
    <cellStyle name="40% - Accent6 16 4 2" xfId="6974"/>
    <cellStyle name="40% - Accent6 16 4 2 2" xfId="18071"/>
    <cellStyle name="40% - Accent6 16 4 3" xfId="13488"/>
    <cellStyle name="40% - Accent6 16 5" xfId="5125"/>
    <cellStyle name="40% - Accent6 16 5 2" xfId="16222"/>
    <cellStyle name="40% - Accent6 16 6" xfId="11637"/>
    <cellStyle name="40% - Accent6 160" xfId="10916"/>
    <cellStyle name="40% - Accent6 161" xfId="10929"/>
    <cellStyle name="40% - Accent6 162" xfId="10942"/>
    <cellStyle name="40% - Accent6 163" xfId="10955"/>
    <cellStyle name="40% - Accent6 164" xfId="10968"/>
    <cellStyle name="40% - Accent6 165" xfId="10981"/>
    <cellStyle name="40% - Accent6 166" xfId="10994"/>
    <cellStyle name="40% - Accent6 167" xfId="11007"/>
    <cellStyle name="40% - Accent6 168" xfId="11020"/>
    <cellStyle name="40% - Accent6 169" xfId="11033"/>
    <cellStyle name="40% - Accent6 17" xfId="534"/>
    <cellStyle name="40% - Accent6 17 2" xfId="1471"/>
    <cellStyle name="40% - Accent6 17 2 2" xfId="3289"/>
    <cellStyle name="40% - Accent6 17 2 2 2" xfId="7872"/>
    <cellStyle name="40% - Accent6 17 2 2 2 2" xfId="18969"/>
    <cellStyle name="40% - Accent6 17 2 2 3" xfId="14386"/>
    <cellStyle name="40% - Accent6 17 2 3" xfId="6063"/>
    <cellStyle name="40% - Accent6 17 2 3 2" xfId="17160"/>
    <cellStyle name="40% - Accent6 17 2 4" xfId="12576"/>
    <cellStyle name="40% - Accent6 17 3" xfId="4213"/>
    <cellStyle name="40% - Accent6 17 3 2" xfId="8796"/>
    <cellStyle name="40% - Accent6 17 3 2 2" xfId="19893"/>
    <cellStyle name="40% - Accent6 17 3 3" xfId="15310"/>
    <cellStyle name="40% - Accent6 17 4" xfId="2404"/>
    <cellStyle name="40% - Accent6 17 4 2" xfId="6987"/>
    <cellStyle name="40% - Accent6 17 4 2 2" xfId="18084"/>
    <cellStyle name="40% - Accent6 17 4 3" xfId="13501"/>
    <cellStyle name="40% - Accent6 17 5" xfId="5138"/>
    <cellStyle name="40% - Accent6 17 5 2" xfId="16235"/>
    <cellStyle name="40% - Accent6 17 6" xfId="11650"/>
    <cellStyle name="40% - Accent6 170" xfId="11046"/>
    <cellStyle name="40% - Accent6 171" xfId="11059"/>
    <cellStyle name="40% - Accent6 172" xfId="11072"/>
    <cellStyle name="40% - Accent6 173" xfId="11085"/>
    <cellStyle name="40% - Accent6 174" xfId="11098"/>
    <cellStyle name="40% - Accent6 175" xfId="11111"/>
    <cellStyle name="40% - Accent6 176" xfId="11124"/>
    <cellStyle name="40% - Accent6 177" xfId="11137"/>
    <cellStyle name="40% - Accent6 178" xfId="11150"/>
    <cellStyle name="40% - Accent6 179" xfId="11163"/>
    <cellStyle name="40% - Accent6 18" xfId="547"/>
    <cellStyle name="40% - Accent6 18 2" xfId="1484"/>
    <cellStyle name="40% - Accent6 18 2 2" xfId="3302"/>
    <cellStyle name="40% - Accent6 18 2 2 2" xfId="7885"/>
    <cellStyle name="40% - Accent6 18 2 2 2 2" xfId="18982"/>
    <cellStyle name="40% - Accent6 18 2 2 3" xfId="14399"/>
    <cellStyle name="40% - Accent6 18 2 3" xfId="6076"/>
    <cellStyle name="40% - Accent6 18 2 3 2" xfId="17173"/>
    <cellStyle name="40% - Accent6 18 2 4" xfId="12589"/>
    <cellStyle name="40% - Accent6 18 3" xfId="4226"/>
    <cellStyle name="40% - Accent6 18 3 2" xfId="8809"/>
    <cellStyle name="40% - Accent6 18 3 2 2" xfId="19906"/>
    <cellStyle name="40% - Accent6 18 3 3" xfId="15323"/>
    <cellStyle name="40% - Accent6 18 4" xfId="2417"/>
    <cellStyle name="40% - Accent6 18 4 2" xfId="7000"/>
    <cellStyle name="40% - Accent6 18 4 2 2" xfId="18097"/>
    <cellStyle name="40% - Accent6 18 4 3" xfId="13514"/>
    <cellStyle name="40% - Accent6 18 5" xfId="5151"/>
    <cellStyle name="40% - Accent6 18 5 2" xfId="16248"/>
    <cellStyle name="40% - Accent6 18 6" xfId="11663"/>
    <cellStyle name="40% - Accent6 180" xfId="11176"/>
    <cellStyle name="40% - Accent6 181" xfId="11217"/>
    <cellStyle name="40% - Accent6 182" xfId="21947"/>
    <cellStyle name="40% - Accent6 183" xfId="21960"/>
    <cellStyle name="40% - Accent6 184" xfId="21974"/>
    <cellStyle name="40% - Accent6 185" xfId="21987"/>
    <cellStyle name="40% - Accent6 186" xfId="22000"/>
    <cellStyle name="40% - Accent6 187" xfId="22013"/>
    <cellStyle name="40% - Accent6 188" xfId="22026"/>
    <cellStyle name="40% - Accent6 189" xfId="22039"/>
    <cellStyle name="40% - Accent6 19" xfId="560"/>
    <cellStyle name="40% - Accent6 19 2" xfId="1497"/>
    <cellStyle name="40% - Accent6 19 2 2" xfId="3315"/>
    <cellStyle name="40% - Accent6 19 2 2 2" xfId="7898"/>
    <cellStyle name="40% - Accent6 19 2 2 2 2" xfId="18995"/>
    <cellStyle name="40% - Accent6 19 2 2 3" xfId="14412"/>
    <cellStyle name="40% - Accent6 19 2 3" xfId="6089"/>
    <cellStyle name="40% - Accent6 19 2 3 2" xfId="17186"/>
    <cellStyle name="40% - Accent6 19 2 4" xfId="12602"/>
    <cellStyle name="40% - Accent6 19 3" xfId="4239"/>
    <cellStyle name="40% - Accent6 19 3 2" xfId="8822"/>
    <cellStyle name="40% - Accent6 19 3 2 2" xfId="19919"/>
    <cellStyle name="40% - Accent6 19 3 3" xfId="15336"/>
    <cellStyle name="40% - Accent6 19 4" xfId="2430"/>
    <cellStyle name="40% - Accent6 19 4 2" xfId="7013"/>
    <cellStyle name="40% - Accent6 19 4 2 2" xfId="18110"/>
    <cellStyle name="40% - Accent6 19 4 3" xfId="13527"/>
    <cellStyle name="40% - Accent6 19 5" xfId="5164"/>
    <cellStyle name="40% - Accent6 19 5 2" xfId="16261"/>
    <cellStyle name="40% - Accent6 19 6" xfId="11676"/>
    <cellStyle name="40% - Accent6 190" xfId="22052"/>
    <cellStyle name="40% - Accent6 191" xfId="22065"/>
    <cellStyle name="40% - Accent6 192" xfId="22078"/>
    <cellStyle name="40% - Accent6 193" xfId="22091"/>
    <cellStyle name="40% - Accent6 194" xfId="22104"/>
    <cellStyle name="40% - Accent6 195" xfId="22117"/>
    <cellStyle name="40% - Accent6 196" xfId="22130"/>
    <cellStyle name="40% - Accent6 197" xfId="22143"/>
    <cellStyle name="40% - Accent6 198" xfId="22156"/>
    <cellStyle name="40% - Accent6 199" xfId="22169"/>
    <cellStyle name="40% - Accent6 2" xfId="23"/>
    <cellStyle name="40% - Accent6 2 10" xfId="9603"/>
    <cellStyle name="40% - Accent6 2 10 2" xfId="20699"/>
    <cellStyle name="40% - Accent6 2 11" xfId="9629"/>
    <cellStyle name="40% - Accent6 2 11 2" xfId="20725"/>
    <cellStyle name="40% - Accent6 2 12" xfId="9655"/>
    <cellStyle name="40% - Accent6 2 12 2" xfId="20751"/>
    <cellStyle name="40% - Accent6 2 13" xfId="9681"/>
    <cellStyle name="40% - Accent6 2 13 2" xfId="20777"/>
    <cellStyle name="40% - Accent6 2 14" xfId="9707"/>
    <cellStyle name="40% - Accent6 2 14 2" xfId="20803"/>
    <cellStyle name="40% - Accent6 2 15" xfId="9733"/>
    <cellStyle name="40% - Accent6 2 15 2" xfId="20829"/>
    <cellStyle name="40% - Accent6 2 16" xfId="9759"/>
    <cellStyle name="40% - Accent6 2 16 2" xfId="20855"/>
    <cellStyle name="40% - Accent6 2 17" xfId="9785"/>
    <cellStyle name="40% - Accent6 2 17 2" xfId="20881"/>
    <cellStyle name="40% - Accent6 2 18" xfId="9811"/>
    <cellStyle name="40% - Accent6 2 18 2" xfId="20907"/>
    <cellStyle name="40% - Accent6 2 19" xfId="9837"/>
    <cellStyle name="40% - Accent6 2 19 2" xfId="20933"/>
    <cellStyle name="40% - Accent6 2 2" xfId="108"/>
    <cellStyle name="40% - Accent6 2 2 2" xfId="3094"/>
    <cellStyle name="40% - Accent6 2 2 2 2" xfId="7677"/>
    <cellStyle name="40% - Accent6 2 2 2 2 2" xfId="18774"/>
    <cellStyle name="40% - Accent6 2 2 2 3" xfId="14191"/>
    <cellStyle name="40% - Accent6 2 2 3" xfId="5868"/>
    <cellStyle name="40% - Accent6 2 2 3 2" xfId="16965"/>
    <cellStyle name="40% - Accent6 2 2 4" xfId="1274"/>
    <cellStyle name="40% - Accent6 2 2 4 2" xfId="12381"/>
    <cellStyle name="40% - Accent6 2 2 5" xfId="11230"/>
    <cellStyle name="40% - Accent6 2 20" xfId="9863"/>
    <cellStyle name="40% - Accent6 2 20 2" xfId="20959"/>
    <cellStyle name="40% - Accent6 2 21" xfId="9889"/>
    <cellStyle name="40% - Accent6 2 21 2" xfId="20985"/>
    <cellStyle name="40% - Accent6 2 22" xfId="9928"/>
    <cellStyle name="40% - Accent6 2 22 2" xfId="21024"/>
    <cellStyle name="40% - Accent6 2 23" xfId="10266"/>
    <cellStyle name="40% - Accent6 2 23 2" xfId="21362"/>
    <cellStyle name="40% - Accent6 2 24" xfId="10292"/>
    <cellStyle name="40% - Accent6 2 24 2" xfId="21388"/>
    <cellStyle name="40% - Accent6 2 25" xfId="10344"/>
    <cellStyle name="40% - Accent6 2 25 2" xfId="21440"/>
    <cellStyle name="40% - Accent6 2 26" xfId="10370"/>
    <cellStyle name="40% - Accent6 2 26 2" xfId="21466"/>
    <cellStyle name="40% - Accent6 2 27" xfId="10396"/>
    <cellStyle name="40% - Accent6 2 27 2" xfId="21492"/>
    <cellStyle name="40% - Accent6 2 28" xfId="10422"/>
    <cellStyle name="40% - Accent6 2 28 2" xfId="21518"/>
    <cellStyle name="40% - Accent6 2 29" xfId="10448"/>
    <cellStyle name="40% - Accent6 2 29 2" xfId="21544"/>
    <cellStyle name="40% - Accent6 2 3" xfId="149"/>
    <cellStyle name="40% - Accent6 2 3 2" xfId="8601"/>
    <cellStyle name="40% - Accent6 2 3 2 2" xfId="19698"/>
    <cellStyle name="40% - Accent6 2 3 3" xfId="4018"/>
    <cellStyle name="40% - Accent6 2 3 3 2" xfId="15115"/>
    <cellStyle name="40% - Accent6 2 3 4" xfId="11271"/>
    <cellStyle name="40% - Accent6 2 30" xfId="10474"/>
    <cellStyle name="40% - Accent6 2 30 2" xfId="21570"/>
    <cellStyle name="40% - Accent6 2 31" xfId="10500"/>
    <cellStyle name="40% - Accent6 2 31 2" xfId="21596"/>
    <cellStyle name="40% - Accent6 2 32" xfId="10526"/>
    <cellStyle name="40% - Accent6 2 32 2" xfId="21622"/>
    <cellStyle name="40% - Accent6 2 33" xfId="10604"/>
    <cellStyle name="40% - Accent6 2 33 2" xfId="21700"/>
    <cellStyle name="40% - Accent6 2 34" xfId="10786"/>
    <cellStyle name="40% - Accent6 2 34 2" xfId="21882"/>
    <cellStyle name="40% - Accent6 2 35" xfId="11201"/>
    <cellStyle name="40% - Accent6 2 4" xfId="176"/>
    <cellStyle name="40% - Accent6 2 4 2" xfId="6792"/>
    <cellStyle name="40% - Accent6 2 4 2 2" xfId="17889"/>
    <cellStyle name="40% - Accent6 2 4 3" xfId="2209"/>
    <cellStyle name="40% - Accent6 2 4 3 2" xfId="13306"/>
    <cellStyle name="40% - Accent6 2 4 4" xfId="11297"/>
    <cellStyle name="40% - Accent6 2 5" xfId="280"/>
    <cellStyle name="40% - Accent6 2 5 2" xfId="9485"/>
    <cellStyle name="40% - Accent6 2 5 2 2" xfId="20582"/>
    <cellStyle name="40% - Accent6 2 5 3" xfId="4902"/>
    <cellStyle name="40% - Accent6 2 5 3 2" xfId="15999"/>
    <cellStyle name="40% - Accent6 2 5 4" xfId="11401"/>
    <cellStyle name="40% - Accent6 2 6" xfId="319"/>
    <cellStyle name="40% - Accent6 2 6 2" xfId="4943"/>
    <cellStyle name="40% - Accent6 2 6 2 2" xfId="16040"/>
    <cellStyle name="40% - Accent6 2 6 3" xfId="11440"/>
    <cellStyle name="40% - Accent6 2 7" xfId="348"/>
    <cellStyle name="40% - Accent6 2 7 2" xfId="11468"/>
    <cellStyle name="40% - Accent6 2 8" xfId="9551"/>
    <cellStyle name="40% - Accent6 2 8 2" xfId="20647"/>
    <cellStyle name="40% - Accent6 2 9" xfId="9577"/>
    <cellStyle name="40% - Accent6 2 9 2" xfId="20673"/>
    <cellStyle name="40% - Accent6 20" xfId="574"/>
    <cellStyle name="40% - Accent6 20 2" xfId="1511"/>
    <cellStyle name="40% - Accent6 20 2 2" xfId="3328"/>
    <cellStyle name="40% - Accent6 20 2 2 2" xfId="7911"/>
    <cellStyle name="40% - Accent6 20 2 2 2 2" xfId="19008"/>
    <cellStyle name="40% - Accent6 20 2 2 3" xfId="14425"/>
    <cellStyle name="40% - Accent6 20 2 3" xfId="6102"/>
    <cellStyle name="40% - Accent6 20 2 3 2" xfId="17199"/>
    <cellStyle name="40% - Accent6 20 2 4" xfId="12615"/>
    <cellStyle name="40% - Accent6 20 3" xfId="4252"/>
    <cellStyle name="40% - Accent6 20 3 2" xfId="8835"/>
    <cellStyle name="40% - Accent6 20 3 2 2" xfId="19932"/>
    <cellStyle name="40% - Accent6 20 3 3" xfId="15349"/>
    <cellStyle name="40% - Accent6 20 4" xfId="2443"/>
    <cellStyle name="40% - Accent6 20 4 2" xfId="7026"/>
    <cellStyle name="40% - Accent6 20 4 2 2" xfId="18123"/>
    <cellStyle name="40% - Accent6 20 4 3" xfId="13540"/>
    <cellStyle name="40% - Accent6 20 5" xfId="5177"/>
    <cellStyle name="40% - Accent6 20 5 2" xfId="16274"/>
    <cellStyle name="40% - Accent6 20 6" xfId="11689"/>
    <cellStyle name="40% - Accent6 200" xfId="22182"/>
    <cellStyle name="40% - Accent6 201" xfId="22195"/>
    <cellStyle name="40% - Accent6 202" xfId="22208"/>
    <cellStyle name="40% - Accent6 203" xfId="22221"/>
    <cellStyle name="40% - Accent6 204" xfId="22234"/>
    <cellStyle name="40% - Accent6 205" xfId="22247"/>
    <cellStyle name="40% - Accent6 206" xfId="22260"/>
    <cellStyle name="40% - Accent6 207" xfId="22273"/>
    <cellStyle name="40% - Accent6 208" xfId="22286"/>
    <cellStyle name="40% - Accent6 209" xfId="22299"/>
    <cellStyle name="40% - Accent6 21" xfId="587"/>
    <cellStyle name="40% - Accent6 21 2" xfId="1524"/>
    <cellStyle name="40% - Accent6 21 2 2" xfId="3341"/>
    <cellStyle name="40% - Accent6 21 2 2 2" xfId="7924"/>
    <cellStyle name="40% - Accent6 21 2 2 2 2" xfId="19021"/>
    <cellStyle name="40% - Accent6 21 2 2 3" xfId="14438"/>
    <cellStyle name="40% - Accent6 21 2 3" xfId="6115"/>
    <cellStyle name="40% - Accent6 21 2 3 2" xfId="17212"/>
    <cellStyle name="40% - Accent6 21 2 4" xfId="12628"/>
    <cellStyle name="40% - Accent6 21 3" xfId="4265"/>
    <cellStyle name="40% - Accent6 21 3 2" xfId="8848"/>
    <cellStyle name="40% - Accent6 21 3 2 2" xfId="19945"/>
    <cellStyle name="40% - Accent6 21 3 3" xfId="15362"/>
    <cellStyle name="40% - Accent6 21 4" xfId="2456"/>
    <cellStyle name="40% - Accent6 21 4 2" xfId="7039"/>
    <cellStyle name="40% - Accent6 21 4 2 2" xfId="18136"/>
    <cellStyle name="40% - Accent6 21 4 3" xfId="13553"/>
    <cellStyle name="40% - Accent6 21 5" xfId="5190"/>
    <cellStyle name="40% - Accent6 21 5 2" xfId="16287"/>
    <cellStyle name="40% - Accent6 21 6" xfId="11702"/>
    <cellStyle name="40% - Accent6 210" xfId="22312"/>
    <cellStyle name="40% - Accent6 211" xfId="22325"/>
    <cellStyle name="40% - Accent6 212" xfId="22338"/>
    <cellStyle name="40% - Accent6 213" xfId="22351"/>
    <cellStyle name="40% - Accent6 22" xfId="600"/>
    <cellStyle name="40% - Accent6 22 2" xfId="1537"/>
    <cellStyle name="40% - Accent6 22 2 2" xfId="3354"/>
    <cellStyle name="40% - Accent6 22 2 2 2" xfId="7937"/>
    <cellStyle name="40% - Accent6 22 2 2 2 2" xfId="19034"/>
    <cellStyle name="40% - Accent6 22 2 2 3" xfId="14451"/>
    <cellStyle name="40% - Accent6 22 2 3" xfId="6128"/>
    <cellStyle name="40% - Accent6 22 2 3 2" xfId="17225"/>
    <cellStyle name="40% - Accent6 22 2 4" xfId="12641"/>
    <cellStyle name="40% - Accent6 22 3" xfId="4278"/>
    <cellStyle name="40% - Accent6 22 3 2" xfId="8861"/>
    <cellStyle name="40% - Accent6 22 3 2 2" xfId="19958"/>
    <cellStyle name="40% - Accent6 22 3 3" xfId="15375"/>
    <cellStyle name="40% - Accent6 22 4" xfId="2469"/>
    <cellStyle name="40% - Accent6 22 4 2" xfId="7052"/>
    <cellStyle name="40% - Accent6 22 4 2 2" xfId="18149"/>
    <cellStyle name="40% - Accent6 22 4 3" xfId="13566"/>
    <cellStyle name="40% - Accent6 22 5" xfId="5203"/>
    <cellStyle name="40% - Accent6 22 5 2" xfId="16300"/>
    <cellStyle name="40% - Accent6 22 6" xfId="11715"/>
    <cellStyle name="40% - Accent6 23" xfId="613"/>
    <cellStyle name="40% - Accent6 23 2" xfId="1550"/>
    <cellStyle name="40% - Accent6 23 2 2" xfId="3367"/>
    <cellStyle name="40% - Accent6 23 2 2 2" xfId="7950"/>
    <cellStyle name="40% - Accent6 23 2 2 2 2" xfId="19047"/>
    <cellStyle name="40% - Accent6 23 2 2 3" xfId="14464"/>
    <cellStyle name="40% - Accent6 23 2 3" xfId="6141"/>
    <cellStyle name="40% - Accent6 23 2 3 2" xfId="17238"/>
    <cellStyle name="40% - Accent6 23 2 4" xfId="12654"/>
    <cellStyle name="40% - Accent6 23 3" xfId="4291"/>
    <cellStyle name="40% - Accent6 23 3 2" xfId="8874"/>
    <cellStyle name="40% - Accent6 23 3 2 2" xfId="19971"/>
    <cellStyle name="40% - Accent6 23 3 3" xfId="15388"/>
    <cellStyle name="40% - Accent6 23 4" xfId="2482"/>
    <cellStyle name="40% - Accent6 23 4 2" xfId="7065"/>
    <cellStyle name="40% - Accent6 23 4 2 2" xfId="18162"/>
    <cellStyle name="40% - Accent6 23 4 3" xfId="13579"/>
    <cellStyle name="40% - Accent6 23 5" xfId="5216"/>
    <cellStyle name="40% - Accent6 23 5 2" xfId="16313"/>
    <cellStyle name="40% - Accent6 23 6" xfId="11728"/>
    <cellStyle name="40% - Accent6 24" xfId="626"/>
    <cellStyle name="40% - Accent6 24 2" xfId="1563"/>
    <cellStyle name="40% - Accent6 24 2 2" xfId="3380"/>
    <cellStyle name="40% - Accent6 24 2 2 2" xfId="7963"/>
    <cellStyle name="40% - Accent6 24 2 2 2 2" xfId="19060"/>
    <cellStyle name="40% - Accent6 24 2 2 3" xfId="14477"/>
    <cellStyle name="40% - Accent6 24 2 3" xfId="6154"/>
    <cellStyle name="40% - Accent6 24 2 3 2" xfId="17251"/>
    <cellStyle name="40% - Accent6 24 2 4" xfId="12667"/>
    <cellStyle name="40% - Accent6 24 3" xfId="4304"/>
    <cellStyle name="40% - Accent6 24 3 2" xfId="8887"/>
    <cellStyle name="40% - Accent6 24 3 2 2" xfId="19984"/>
    <cellStyle name="40% - Accent6 24 3 3" xfId="15401"/>
    <cellStyle name="40% - Accent6 24 4" xfId="2495"/>
    <cellStyle name="40% - Accent6 24 4 2" xfId="7078"/>
    <cellStyle name="40% - Accent6 24 4 2 2" xfId="18175"/>
    <cellStyle name="40% - Accent6 24 4 3" xfId="13592"/>
    <cellStyle name="40% - Accent6 24 5" xfId="5229"/>
    <cellStyle name="40% - Accent6 24 5 2" xfId="16326"/>
    <cellStyle name="40% - Accent6 24 6" xfId="11741"/>
    <cellStyle name="40% - Accent6 25" xfId="640"/>
    <cellStyle name="40% - Accent6 25 2" xfId="1577"/>
    <cellStyle name="40% - Accent6 25 2 2" xfId="3393"/>
    <cellStyle name="40% - Accent6 25 2 2 2" xfId="7976"/>
    <cellStyle name="40% - Accent6 25 2 2 2 2" xfId="19073"/>
    <cellStyle name="40% - Accent6 25 2 2 3" xfId="14490"/>
    <cellStyle name="40% - Accent6 25 2 3" xfId="6167"/>
    <cellStyle name="40% - Accent6 25 2 3 2" xfId="17264"/>
    <cellStyle name="40% - Accent6 25 2 4" xfId="12680"/>
    <cellStyle name="40% - Accent6 25 3" xfId="4317"/>
    <cellStyle name="40% - Accent6 25 3 2" xfId="8900"/>
    <cellStyle name="40% - Accent6 25 3 2 2" xfId="19997"/>
    <cellStyle name="40% - Accent6 25 3 3" xfId="15414"/>
    <cellStyle name="40% - Accent6 25 4" xfId="2508"/>
    <cellStyle name="40% - Accent6 25 4 2" xfId="7091"/>
    <cellStyle name="40% - Accent6 25 4 2 2" xfId="18188"/>
    <cellStyle name="40% - Accent6 25 4 3" xfId="13605"/>
    <cellStyle name="40% - Accent6 25 5" xfId="5242"/>
    <cellStyle name="40% - Accent6 25 5 2" xfId="16339"/>
    <cellStyle name="40% - Accent6 25 6" xfId="11754"/>
    <cellStyle name="40% - Accent6 26" xfId="653"/>
    <cellStyle name="40% - Accent6 26 2" xfId="1590"/>
    <cellStyle name="40% - Accent6 26 2 2" xfId="3406"/>
    <cellStyle name="40% - Accent6 26 2 2 2" xfId="7989"/>
    <cellStyle name="40% - Accent6 26 2 2 2 2" xfId="19086"/>
    <cellStyle name="40% - Accent6 26 2 2 3" xfId="14503"/>
    <cellStyle name="40% - Accent6 26 2 3" xfId="6180"/>
    <cellStyle name="40% - Accent6 26 2 3 2" xfId="17277"/>
    <cellStyle name="40% - Accent6 26 2 4" xfId="12693"/>
    <cellStyle name="40% - Accent6 26 3" xfId="4330"/>
    <cellStyle name="40% - Accent6 26 3 2" xfId="8913"/>
    <cellStyle name="40% - Accent6 26 3 2 2" xfId="20010"/>
    <cellStyle name="40% - Accent6 26 3 3" xfId="15427"/>
    <cellStyle name="40% - Accent6 26 4" xfId="2521"/>
    <cellStyle name="40% - Accent6 26 4 2" xfId="7104"/>
    <cellStyle name="40% - Accent6 26 4 2 2" xfId="18201"/>
    <cellStyle name="40% - Accent6 26 4 3" xfId="13618"/>
    <cellStyle name="40% - Accent6 26 5" xfId="5255"/>
    <cellStyle name="40% - Accent6 26 5 2" xfId="16352"/>
    <cellStyle name="40% - Accent6 26 6" xfId="11767"/>
    <cellStyle name="40% - Accent6 27" xfId="666"/>
    <cellStyle name="40% - Accent6 27 2" xfId="1603"/>
    <cellStyle name="40% - Accent6 27 2 2" xfId="3419"/>
    <cellStyle name="40% - Accent6 27 2 2 2" xfId="8002"/>
    <cellStyle name="40% - Accent6 27 2 2 2 2" xfId="19099"/>
    <cellStyle name="40% - Accent6 27 2 2 3" xfId="14516"/>
    <cellStyle name="40% - Accent6 27 2 3" xfId="6193"/>
    <cellStyle name="40% - Accent6 27 2 3 2" xfId="17290"/>
    <cellStyle name="40% - Accent6 27 2 4" xfId="12706"/>
    <cellStyle name="40% - Accent6 27 3" xfId="4343"/>
    <cellStyle name="40% - Accent6 27 3 2" xfId="8926"/>
    <cellStyle name="40% - Accent6 27 3 2 2" xfId="20023"/>
    <cellStyle name="40% - Accent6 27 3 3" xfId="15440"/>
    <cellStyle name="40% - Accent6 27 4" xfId="2534"/>
    <cellStyle name="40% - Accent6 27 4 2" xfId="7117"/>
    <cellStyle name="40% - Accent6 27 4 2 2" xfId="18214"/>
    <cellStyle name="40% - Accent6 27 4 3" xfId="13631"/>
    <cellStyle name="40% - Accent6 27 5" xfId="5268"/>
    <cellStyle name="40% - Accent6 27 5 2" xfId="16365"/>
    <cellStyle name="40% - Accent6 27 6" xfId="11780"/>
    <cellStyle name="40% - Accent6 28" xfId="679"/>
    <cellStyle name="40% - Accent6 28 2" xfId="1616"/>
    <cellStyle name="40% - Accent6 28 2 2" xfId="3432"/>
    <cellStyle name="40% - Accent6 28 2 2 2" xfId="8015"/>
    <cellStyle name="40% - Accent6 28 2 2 2 2" xfId="19112"/>
    <cellStyle name="40% - Accent6 28 2 2 3" xfId="14529"/>
    <cellStyle name="40% - Accent6 28 2 3" xfId="6206"/>
    <cellStyle name="40% - Accent6 28 2 3 2" xfId="17303"/>
    <cellStyle name="40% - Accent6 28 2 4" xfId="12719"/>
    <cellStyle name="40% - Accent6 28 3" xfId="4356"/>
    <cellStyle name="40% - Accent6 28 3 2" xfId="8939"/>
    <cellStyle name="40% - Accent6 28 3 2 2" xfId="20036"/>
    <cellStyle name="40% - Accent6 28 3 3" xfId="15453"/>
    <cellStyle name="40% - Accent6 28 4" xfId="2547"/>
    <cellStyle name="40% - Accent6 28 4 2" xfId="7130"/>
    <cellStyle name="40% - Accent6 28 4 2 2" xfId="18227"/>
    <cellStyle name="40% - Accent6 28 4 3" xfId="13644"/>
    <cellStyle name="40% - Accent6 28 5" xfId="5281"/>
    <cellStyle name="40% - Accent6 28 5 2" xfId="16378"/>
    <cellStyle name="40% - Accent6 28 6" xfId="11793"/>
    <cellStyle name="40% - Accent6 29" xfId="692"/>
    <cellStyle name="40% - Accent6 29 2" xfId="1629"/>
    <cellStyle name="40% - Accent6 29 2 2" xfId="3445"/>
    <cellStyle name="40% - Accent6 29 2 2 2" xfId="8028"/>
    <cellStyle name="40% - Accent6 29 2 2 2 2" xfId="19125"/>
    <cellStyle name="40% - Accent6 29 2 2 3" xfId="14542"/>
    <cellStyle name="40% - Accent6 29 2 3" xfId="6219"/>
    <cellStyle name="40% - Accent6 29 2 3 2" xfId="17316"/>
    <cellStyle name="40% - Accent6 29 2 4" xfId="12732"/>
    <cellStyle name="40% - Accent6 29 3" xfId="4369"/>
    <cellStyle name="40% - Accent6 29 3 2" xfId="8952"/>
    <cellStyle name="40% - Accent6 29 3 2 2" xfId="20049"/>
    <cellStyle name="40% - Accent6 29 3 3" xfId="15466"/>
    <cellStyle name="40% - Accent6 29 4" xfId="2560"/>
    <cellStyle name="40% - Accent6 29 4 2" xfId="7143"/>
    <cellStyle name="40% - Accent6 29 4 2 2" xfId="18240"/>
    <cellStyle name="40% - Accent6 29 4 3" xfId="13657"/>
    <cellStyle name="40% - Accent6 29 5" xfId="5294"/>
    <cellStyle name="40% - Accent6 29 5 2" xfId="16391"/>
    <cellStyle name="40% - Accent6 29 6" xfId="11806"/>
    <cellStyle name="40% - Accent6 3" xfId="24"/>
    <cellStyle name="40% - Accent6 3 2" xfId="293"/>
    <cellStyle name="40% - Accent6 3 2 2" xfId="3107"/>
    <cellStyle name="40% - Accent6 3 2 2 2" xfId="7690"/>
    <cellStyle name="40% - Accent6 3 2 2 2 2" xfId="18787"/>
    <cellStyle name="40% - Accent6 3 2 2 3" xfId="14204"/>
    <cellStyle name="40% - Accent6 3 2 3" xfId="5881"/>
    <cellStyle name="40% - Accent6 3 2 3 2" xfId="16978"/>
    <cellStyle name="40% - Accent6 3 2 4" xfId="1287"/>
    <cellStyle name="40% - Accent6 3 2 4 2" xfId="12394"/>
    <cellStyle name="40% - Accent6 3 2 5" xfId="11414"/>
    <cellStyle name="40% - Accent6 3 3" xfId="4031"/>
    <cellStyle name="40% - Accent6 3 3 2" xfId="8614"/>
    <cellStyle name="40% - Accent6 3 3 2 2" xfId="19711"/>
    <cellStyle name="40% - Accent6 3 3 3" xfId="15128"/>
    <cellStyle name="40% - Accent6 3 4" xfId="2222"/>
    <cellStyle name="40% - Accent6 3 4 2" xfId="6805"/>
    <cellStyle name="40% - Accent6 3 4 2 2" xfId="17902"/>
    <cellStyle name="40% - Accent6 3 4 3" xfId="13319"/>
    <cellStyle name="40% - Accent6 3 5" xfId="4956"/>
    <cellStyle name="40% - Accent6 3 5 2" xfId="16053"/>
    <cellStyle name="40% - Accent6 3 6" xfId="363"/>
    <cellStyle name="40% - Accent6 3 6 2" xfId="11481"/>
    <cellStyle name="40% - Accent6 3 7" xfId="11202"/>
    <cellStyle name="40% - Accent6 30" xfId="705"/>
    <cellStyle name="40% - Accent6 30 2" xfId="1642"/>
    <cellStyle name="40% - Accent6 30 2 2" xfId="3458"/>
    <cellStyle name="40% - Accent6 30 2 2 2" xfId="8041"/>
    <cellStyle name="40% - Accent6 30 2 2 2 2" xfId="19138"/>
    <cellStyle name="40% - Accent6 30 2 2 3" xfId="14555"/>
    <cellStyle name="40% - Accent6 30 2 3" xfId="6232"/>
    <cellStyle name="40% - Accent6 30 2 3 2" xfId="17329"/>
    <cellStyle name="40% - Accent6 30 2 4" xfId="12745"/>
    <cellStyle name="40% - Accent6 30 3" xfId="4382"/>
    <cellStyle name="40% - Accent6 30 3 2" xfId="8965"/>
    <cellStyle name="40% - Accent6 30 3 2 2" xfId="20062"/>
    <cellStyle name="40% - Accent6 30 3 3" xfId="15479"/>
    <cellStyle name="40% - Accent6 30 4" xfId="2573"/>
    <cellStyle name="40% - Accent6 30 4 2" xfId="7156"/>
    <cellStyle name="40% - Accent6 30 4 2 2" xfId="18253"/>
    <cellStyle name="40% - Accent6 30 4 3" xfId="13670"/>
    <cellStyle name="40% - Accent6 30 5" xfId="5307"/>
    <cellStyle name="40% - Accent6 30 5 2" xfId="16404"/>
    <cellStyle name="40% - Accent6 30 6" xfId="11819"/>
    <cellStyle name="40% - Accent6 31" xfId="718"/>
    <cellStyle name="40% - Accent6 31 2" xfId="1655"/>
    <cellStyle name="40% - Accent6 31 2 2" xfId="3471"/>
    <cellStyle name="40% - Accent6 31 2 2 2" xfId="8054"/>
    <cellStyle name="40% - Accent6 31 2 2 2 2" xfId="19151"/>
    <cellStyle name="40% - Accent6 31 2 2 3" xfId="14568"/>
    <cellStyle name="40% - Accent6 31 2 3" xfId="6245"/>
    <cellStyle name="40% - Accent6 31 2 3 2" xfId="17342"/>
    <cellStyle name="40% - Accent6 31 2 4" xfId="12758"/>
    <cellStyle name="40% - Accent6 31 3" xfId="4395"/>
    <cellStyle name="40% - Accent6 31 3 2" xfId="8978"/>
    <cellStyle name="40% - Accent6 31 3 2 2" xfId="20075"/>
    <cellStyle name="40% - Accent6 31 3 3" xfId="15492"/>
    <cellStyle name="40% - Accent6 31 4" xfId="2586"/>
    <cellStyle name="40% - Accent6 31 4 2" xfId="7169"/>
    <cellStyle name="40% - Accent6 31 4 2 2" xfId="18266"/>
    <cellStyle name="40% - Accent6 31 4 3" xfId="13683"/>
    <cellStyle name="40% - Accent6 31 5" xfId="5320"/>
    <cellStyle name="40% - Accent6 31 5 2" xfId="16417"/>
    <cellStyle name="40% - Accent6 31 6" xfId="11832"/>
    <cellStyle name="40% - Accent6 32" xfId="731"/>
    <cellStyle name="40% - Accent6 32 2" xfId="1668"/>
    <cellStyle name="40% - Accent6 32 2 2" xfId="3484"/>
    <cellStyle name="40% - Accent6 32 2 2 2" xfId="8067"/>
    <cellStyle name="40% - Accent6 32 2 2 2 2" xfId="19164"/>
    <cellStyle name="40% - Accent6 32 2 2 3" xfId="14581"/>
    <cellStyle name="40% - Accent6 32 2 3" xfId="6258"/>
    <cellStyle name="40% - Accent6 32 2 3 2" xfId="17355"/>
    <cellStyle name="40% - Accent6 32 2 4" xfId="12771"/>
    <cellStyle name="40% - Accent6 32 3" xfId="4408"/>
    <cellStyle name="40% - Accent6 32 3 2" xfId="8991"/>
    <cellStyle name="40% - Accent6 32 3 2 2" xfId="20088"/>
    <cellStyle name="40% - Accent6 32 3 3" xfId="15505"/>
    <cellStyle name="40% - Accent6 32 4" xfId="2599"/>
    <cellStyle name="40% - Accent6 32 4 2" xfId="7182"/>
    <cellStyle name="40% - Accent6 32 4 2 2" xfId="18279"/>
    <cellStyle name="40% - Accent6 32 4 3" xfId="13696"/>
    <cellStyle name="40% - Accent6 32 5" xfId="5333"/>
    <cellStyle name="40% - Accent6 32 5 2" xfId="16430"/>
    <cellStyle name="40% - Accent6 32 6" xfId="11845"/>
    <cellStyle name="40% - Accent6 33" xfId="745"/>
    <cellStyle name="40% - Accent6 33 2" xfId="1682"/>
    <cellStyle name="40% - Accent6 33 2 2" xfId="3497"/>
    <cellStyle name="40% - Accent6 33 2 2 2" xfId="8080"/>
    <cellStyle name="40% - Accent6 33 2 2 2 2" xfId="19177"/>
    <cellStyle name="40% - Accent6 33 2 2 3" xfId="14594"/>
    <cellStyle name="40% - Accent6 33 2 3" xfId="6271"/>
    <cellStyle name="40% - Accent6 33 2 3 2" xfId="17368"/>
    <cellStyle name="40% - Accent6 33 2 4" xfId="12784"/>
    <cellStyle name="40% - Accent6 33 3" xfId="4421"/>
    <cellStyle name="40% - Accent6 33 3 2" xfId="9004"/>
    <cellStyle name="40% - Accent6 33 3 2 2" xfId="20101"/>
    <cellStyle name="40% - Accent6 33 3 3" xfId="15518"/>
    <cellStyle name="40% - Accent6 33 4" xfId="2612"/>
    <cellStyle name="40% - Accent6 33 4 2" xfId="7195"/>
    <cellStyle name="40% - Accent6 33 4 2 2" xfId="18292"/>
    <cellStyle name="40% - Accent6 33 4 3" xfId="13709"/>
    <cellStyle name="40% - Accent6 33 5" xfId="5346"/>
    <cellStyle name="40% - Accent6 33 5 2" xfId="16443"/>
    <cellStyle name="40% - Accent6 33 6" xfId="11858"/>
    <cellStyle name="40% - Accent6 34" xfId="758"/>
    <cellStyle name="40% - Accent6 34 2" xfId="1695"/>
    <cellStyle name="40% - Accent6 34 2 2" xfId="3510"/>
    <cellStyle name="40% - Accent6 34 2 2 2" xfId="8093"/>
    <cellStyle name="40% - Accent6 34 2 2 2 2" xfId="19190"/>
    <cellStyle name="40% - Accent6 34 2 2 3" xfId="14607"/>
    <cellStyle name="40% - Accent6 34 2 3" xfId="6284"/>
    <cellStyle name="40% - Accent6 34 2 3 2" xfId="17381"/>
    <cellStyle name="40% - Accent6 34 2 4" xfId="12797"/>
    <cellStyle name="40% - Accent6 34 3" xfId="4434"/>
    <cellStyle name="40% - Accent6 34 3 2" xfId="9017"/>
    <cellStyle name="40% - Accent6 34 3 2 2" xfId="20114"/>
    <cellStyle name="40% - Accent6 34 3 3" xfId="15531"/>
    <cellStyle name="40% - Accent6 34 4" xfId="2625"/>
    <cellStyle name="40% - Accent6 34 4 2" xfId="7208"/>
    <cellStyle name="40% - Accent6 34 4 2 2" xfId="18305"/>
    <cellStyle name="40% - Accent6 34 4 3" xfId="13722"/>
    <cellStyle name="40% - Accent6 34 5" xfId="5359"/>
    <cellStyle name="40% - Accent6 34 5 2" xfId="16456"/>
    <cellStyle name="40% - Accent6 34 6" xfId="11871"/>
    <cellStyle name="40% - Accent6 35" xfId="771"/>
    <cellStyle name="40% - Accent6 35 2" xfId="1708"/>
    <cellStyle name="40% - Accent6 35 2 2" xfId="3523"/>
    <cellStyle name="40% - Accent6 35 2 2 2" xfId="8106"/>
    <cellStyle name="40% - Accent6 35 2 2 2 2" xfId="19203"/>
    <cellStyle name="40% - Accent6 35 2 2 3" xfId="14620"/>
    <cellStyle name="40% - Accent6 35 2 3" xfId="6297"/>
    <cellStyle name="40% - Accent6 35 2 3 2" xfId="17394"/>
    <cellStyle name="40% - Accent6 35 2 4" xfId="12810"/>
    <cellStyle name="40% - Accent6 35 3" xfId="4447"/>
    <cellStyle name="40% - Accent6 35 3 2" xfId="9030"/>
    <cellStyle name="40% - Accent6 35 3 2 2" xfId="20127"/>
    <cellStyle name="40% - Accent6 35 3 3" xfId="15544"/>
    <cellStyle name="40% - Accent6 35 4" xfId="2638"/>
    <cellStyle name="40% - Accent6 35 4 2" xfId="7221"/>
    <cellStyle name="40% - Accent6 35 4 2 2" xfId="18318"/>
    <cellStyle name="40% - Accent6 35 4 3" xfId="13735"/>
    <cellStyle name="40% - Accent6 35 5" xfId="5372"/>
    <cellStyle name="40% - Accent6 35 5 2" xfId="16469"/>
    <cellStyle name="40% - Accent6 35 6" xfId="11884"/>
    <cellStyle name="40% - Accent6 36" xfId="784"/>
    <cellStyle name="40% - Accent6 36 2" xfId="1721"/>
    <cellStyle name="40% - Accent6 36 2 2" xfId="3536"/>
    <cellStyle name="40% - Accent6 36 2 2 2" xfId="8119"/>
    <cellStyle name="40% - Accent6 36 2 2 2 2" xfId="19216"/>
    <cellStyle name="40% - Accent6 36 2 2 3" xfId="14633"/>
    <cellStyle name="40% - Accent6 36 2 3" xfId="6310"/>
    <cellStyle name="40% - Accent6 36 2 3 2" xfId="17407"/>
    <cellStyle name="40% - Accent6 36 2 4" xfId="12823"/>
    <cellStyle name="40% - Accent6 36 3" xfId="4460"/>
    <cellStyle name="40% - Accent6 36 3 2" xfId="9043"/>
    <cellStyle name="40% - Accent6 36 3 2 2" xfId="20140"/>
    <cellStyle name="40% - Accent6 36 3 3" xfId="15557"/>
    <cellStyle name="40% - Accent6 36 4" xfId="2651"/>
    <cellStyle name="40% - Accent6 36 4 2" xfId="7234"/>
    <cellStyle name="40% - Accent6 36 4 2 2" xfId="18331"/>
    <cellStyle name="40% - Accent6 36 4 3" xfId="13748"/>
    <cellStyle name="40% - Accent6 36 5" xfId="5385"/>
    <cellStyle name="40% - Accent6 36 5 2" xfId="16482"/>
    <cellStyle name="40% - Accent6 36 6" xfId="11897"/>
    <cellStyle name="40% - Accent6 37" xfId="797"/>
    <cellStyle name="40% - Accent6 37 2" xfId="1734"/>
    <cellStyle name="40% - Accent6 37 2 2" xfId="3549"/>
    <cellStyle name="40% - Accent6 37 2 2 2" xfId="8132"/>
    <cellStyle name="40% - Accent6 37 2 2 2 2" xfId="19229"/>
    <cellStyle name="40% - Accent6 37 2 2 3" xfId="14646"/>
    <cellStyle name="40% - Accent6 37 2 3" xfId="6323"/>
    <cellStyle name="40% - Accent6 37 2 3 2" xfId="17420"/>
    <cellStyle name="40% - Accent6 37 2 4" xfId="12836"/>
    <cellStyle name="40% - Accent6 37 3" xfId="4473"/>
    <cellStyle name="40% - Accent6 37 3 2" xfId="9056"/>
    <cellStyle name="40% - Accent6 37 3 2 2" xfId="20153"/>
    <cellStyle name="40% - Accent6 37 3 3" xfId="15570"/>
    <cellStyle name="40% - Accent6 37 4" xfId="2664"/>
    <cellStyle name="40% - Accent6 37 4 2" xfId="7247"/>
    <cellStyle name="40% - Accent6 37 4 2 2" xfId="18344"/>
    <cellStyle name="40% - Accent6 37 4 3" xfId="13761"/>
    <cellStyle name="40% - Accent6 37 5" xfId="5398"/>
    <cellStyle name="40% - Accent6 37 5 2" xfId="16495"/>
    <cellStyle name="40% - Accent6 37 6" xfId="11910"/>
    <cellStyle name="40% - Accent6 38" xfId="811"/>
    <cellStyle name="40% - Accent6 38 2" xfId="1748"/>
    <cellStyle name="40% - Accent6 38 2 2" xfId="3562"/>
    <cellStyle name="40% - Accent6 38 2 2 2" xfId="8145"/>
    <cellStyle name="40% - Accent6 38 2 2 2 2" xfId="19242"/>
    <cellStyle name="40% - Accent6 38 2 2 3" xfId="14659"/>
    <cellStyle name="40% - Accent6 38 2 3" xfId="6336"/>
    <cellStyle name="40% - Accent6 38 2 3 2" xfId="17433"/>
    <cellStyle name="40% - Accent6 38 2 4" xfId="12849"/>
    <cellStyle name="40% - Accent6 38 3" xfId="4486"/>
    <cellStyle name="40% - Accent6 38 3 2" xfId="9069"/>
    <cellStyle name="40% - Accent6 38 3 2 2" xfId="20166"/>
    <cellStyle name="40% - Accent6 38 3 3" xfId="15583"/>
    <cellStyle name="40% - Accent6 38 4" xfId="2677"/>
    <cellStyle name="40% - Accent6 38 4 2" xfId="7260"/>
    <cellStyle name="40% - Accent6 38 4 2 2" xfId="18357"/>
    <cellStyle name="40% - Accent6 38 4 3" xfId="13774"/>
    <cellStyle name="40% - Accent6 38 5" xfId="5411"/>
    <cellStyle name="40% - Accent6 38 5 2" xfId="16508"/>
    <cellStyle name="40% - Accent6 38 6" xfId="11923"/>
    <cellStyle name="40% - Accent6 39" xfId="824"/>
    <cellStyle name="40% - Accent6 39 2" xfId="1761"/>
    <cellStyle name="40% - Accent6 39 2 2" xfId="3575"/>
    <cellStyle name="40% - Accent6 39 2 2 2" xfId="8158"/>
    <cellStyle name="40% - Accent6 39 2 2 2 2" xfId="19255"/>
    <cellStyle name="40% - Accent6 39 2 2 3" xfId="14672"/>
    <cellStyle name="40% - Accent6 39 2 3" xfId="6349"/>
    <cellStyle name="40% - Accent6 39 2 3 2" xfId="17446"/>
    <cellStyle name="40% - Accent6 39 2 4" xfId="12862"/>
    <cellStyle name="40% - Accent6 39 3" xfId="4499"/>
    <cellStyle name="40% - Accent6 39 3 2" xfId="9082"/>
    <cellStyle name="40% - Accent6 39 3 2 2" xfId="20179"/>
    <cellStyle name="40% - Accent6 39 3 3" xfId="15596"/>
    <cellStyle name="40% - Accent6 39 4" xfId="2690"/>
    <cellStyle name="40% - Accent6 39 4 2" xfId="7273"/>
    <cellStyle name="40% - Accent6 39 4 2 2" xfId="18370"/>
    <cellStyle name="40% - Accent6 39 4 3" xfId="13787"/>
    <cellStyle name="40% - Accent6 39 5" xfId="5424"/>
    <cellStyle name="40% - Accent6 39 5 2" xfId="16521"/>
    <cellStyle name="40% - Accent6 39 6" xfId="11936"/>
    <cellStyle name="40% - Accent6 4" xfId="123"/>
    <cellStyle name="40% - Accent6 4 2" xfId="1300"/>
    <cellStyle name="40% - Accent6 4 2 2" xfId="3120"/>
    <cellStyle name="40% - Accent6 4 2 2 2" xfId="7703"/>
    <cellStyle name="40% - Accent6 4 2 2 2 2" xfId="18800"/>
    <cellStyle name="40% - Accent6 4 2 2 3" xfId="14217"/>
    <cellStyle name="40% - Accent6 4 2 3" xfId="5894"/>
    <cellStyle name="40% - Accent6 4 2 3 2" xfId="16991"/>
    <cellStyle name="40% - Accent6 4 2 4" xfId="12407"/>
    <cellStyle name="40% - Accent6 4 3" xfId="4044"/>
    <cellStyle name="40% - Accent6 4 3 2" xfId="8627"/>
    <cellStyle name="40% - Accent6 4 3 2 2" xfId="19724"/>
    <cellStyle name="40% - Accent6 4 3 3" xfId="15141"/>
    <cellStyle name="40% - Accent6 4 4" xfId="2235"/>
    <cellStyle name="40% - Accent6 4 4 2" xfId="6818"/>
    <cellStyle name="40% - Accent6 4 4 2 2" xfId="17915"/>
    <cellStyle name="40% - Accent6 4 4 3" xfId="13332"/>
    <cellStyle name="40% - Accent6 4 5" xfId="4969"/>
    <cellStyle name="40% - Accent6 4 5 2" xfId="16066"/>
    <cellStyle name="40% - Accent6 4 6" xfId="376"/>
    <cellStyle name="40% - Accent6 4 6 2" xfId="11494"/>
    <cellStyle name="40% - Accent6 4 7" xfId="11245"/>
    <cellStyle name="40% - Accent6 40" xfId="837"/>
    <cellStyle name="40% - Accent6 40 2" xfId="1774"/>
    <cellStyle name="40% - Accent6 40 2 2" xfId="3588"/>
    <cellStyle name="40% - Accent6 40 2 2 2" xfId="8171"/>
    <cellStyle name="40% - Accent6 40 2 2 2 2" xfId="19268"/>
    <cellStyle name="40% - Accent6 40 2 2 3" xfId="14685"/>
    <cellStyle name="40% - Accent6 40 2 3" xfId="6362"/>
    <cellStyle name="40% - Accent6 40 2 3 2" xfId="17459"/>
    <cellStyle name="40% - Accent6 40 2 4" xfId="12875"/>
    <cellStyle name="40% - Accent6 40 3" xfId="4512"/>
    <cellStyle name="40% - Accent6 40 3 2" xfId="9095"/>
    <cellStyle name="40% - Accent6 40 3 2 2" xfId="20192"/>
    <cellStyle name="40% - Accent6 40 3 3" xfId="15609"/>
    <cellStyle name="40% - Accent6 40 4" xfId="2703"/>
    <cellStyle name="40% - Accent6 40 4 2" xfId="7286"/>
    <cellStyle name="40% - Accent6 40 4 2 2" xfId="18383"/>
    <cellStyle name="40% - Accent6 40 4 3" xfId="13800"/>
    <cellStyle name="40% - Accent6 40 5" xfId="5437"/>
    <cellStyle name="40% - Accent6 40 5 2" xfId="16534"/>
    <cellStyle name="40% - Accent6 40 6" xfId="11949"/>
    <cellStyle name="40% - Accent6 41" xfId="850"/>
    <cellStyle name="40% - Accent6 41 2" xfId="1787"/>
    <cellStyle name="40% - Accent6 41 2 2" xfId="3601"/>
    <cellStyle name="40% - Accent6 41 2 2 2" xfId="8184"/>
    <cellStyle name="40% - Accent6 41 2 2 2 2" xfId="19281"/>
    <cellStyle name="40% - Accent6 41 2 2 3" xfId="14698"/>
    <cellStyle name="40% - Accent6 41 2 3" xfId="6375"/>
    <cellStyle name="40% - Accent6 41 2 3 2" xfId="17472"/>
    <cellStyle name="40% - Accent6 41 2 4" xfId="12888"/>
    <cellStyle name="40% - Accent6 41 3" xfId="4525"/>
    <cellStyle name="40% - Accent6 41 3 2" xfId="9108"/>
    <cellStyle name="40% - Accent6 41 3 2 2" xfId="20205"/>
    <cellStyle name="40% - Accent6 41 3 3" xfId="15622"/>
    <cellStyle name="40% - Accent6 41 4" xfId="2716"/>
    <cellStyle name="40% - Accent6 41 4 2" xfId="7299"/>
    <cellStyle name="40% - Accent6 41 4 2 2" xfId="18396"/>
    <cellStyle name="40% - Accent6 41 4 3" xfId="13813"/>
    <cellStyle name="40% - Accent6 41 5" xfId="5450"/>
    <cellStyle name="40% - Accent6 41 5 2" xfId="16547"/>
    <cellStyle name="40% - Accent6 41 6" xfId="11962"/>
    <cellStyle name="40% - Accent6 42" xfId="864"/>
    <cellStyle name="40% - Accent6 42 2" xfId="1801"/>
    <cellStyle name="40% - Accent6 42 2 2" xfId="3614"/>
    <cellStyle name="40% - Accent6 42 2 2 2" xfId="8197"/>
    <cellStyle name="40% - Accent6 42 2 2 2 2" xfId="19294"/>
    <cellStyle name="40% - Accent6 42 2 2 3" xfId="14711"/>
    <cellStyle name="40% - Accent6 42 2 3" xfId="6388"/>
    <cellStyle name="40% - Accent6 42 2 3 2" xfId="17485"/>
    <cellStyle name="40% - Accent6 42 2 4" xfId="12901"/>
    <cellStyle name="40% - Accent6 42 3" xfId="4538"/>
    <cellStyle name="40% - Accent6 42 3 2" xfId="9121"/>
    <cellStyle name="40% - Accent6 42 3 2 2" xfId="20218"/>
    <cellStyle name="40% - Accent6 42 3 3" xfId="15635"/>
    <cellStyle name="40% - Accent6 42 4" xfId="2729"/>
    <cellStyle name="40% - Accent6 42 4 2" xfId="7312"/>
    <cellStyle name="40% - Accent6 42 4 2 2" xfId="18409"/>
    <cellStyle name="40% - Accent6 42 4 3" xfId="13826"/>
    <cellStyle name="40% - Accent6 42 5" xfId="5463"/>
    <cellStyle name="40% - Accent6 42 5 2" xfId="16560"/>
    <cellStyle name="40% - Accent6 42 6" xfId="11975"/>
    <cellStyle name="40% - Accent6 43" xfId="877"/>
    <cellStyle name="40% - Accent6 43 2" xfId="1814"/>
    <cellStyle name="40% - Accent6 43 2 2" xfId="3627"/>
    <cellStyle name="40% - Accent6 43 2 2 2" xfId="8210"/>
    <cellStyle name="40% - Accent6 43 2 2 2 2" xfId="19307"/>
    <cellStyle name="40% - Accent6 43 2 2 3" xfId="14724"/>
    <cellStyle name="40% - Accent6 43 2 3" xfId="6401"/>
    <cellStyle name="40% - Accent6 43 2 3 2" xfId="17498"/>
    <cellStyle name="40% - Accent6 43 2 4" xfId="12914"/>
    <cellStyle name="40% - Accent6 43 3" xfId="4551"/>
    <cellStyle name="40% - Accent6 43 3 2" xfId="9134"/>
    <cellStyle name="40% - Accent6 43 3 2 2" xfId="20231"/>
    <cellStyle name="40% - Accent6 43 3 3" xfId="15648"/>
    <cellStyle name="40% - Accent6 43 4" xfId="2742"/>
    <cellStyle name="40% - Accent6 43 4 2" xfId="7325"/>
    <cellStyle name="40% - Accent6 43 4 2 2" xfId="18422"/>
    <cellStyle name="40% - Accent6 43 4 3" xfId="13839"/>
    <cellStyle name="40% - Accent6 43 5" xfId="5476"/>
    <cellStyle name="40% - Accent6 43 5 2" xfId="16573"/>
    <cellStyle name="40% - Accent6 43 6" xfId="11988"/>
    <cellStyle name="40% - Accent6 44" xfId="890"/>
    <cellStyle name="40% - Accent6 44 2" xfId="1827"/>
    <cellStyle name="40% - Accent6 44 2 2" xfId="3640"/>
    <cellStyle name="40% - Accent6 44 2 2 2" xfId="8223"/>
    <cellStyle name="40% - Accent6 44 2 2 2 2" xfId="19320"/>
    <cellStyle name="40% - Accent6 44 2 2 3" xfId="14737"/>
    <cellStyle name="40% - Accent6 44 2 3" xfId="6414"/>
    <cellStyle name="40% - Accent6 44 2 3 2" xfId="17511"/>
    <cellStyle name="40% - Accent6 44 2 4" xfId="12927"/>
    <cellStyle name="40% - Accent6 44 3" xfId="4564"/>
    <cellStyle name="40% - Accent6 44 3 2" xfId="9147"/>
    <cellStyle name="40% - Accent6 44 3 2 2" xfId="20244"/>
    <cellStyle name="40% - Accent6 44 3 3" xfId="15661"/>
    <cellStyle name="40% - Accent6 44 4" xfId="2755"/>
    <cellStyle name="40% - Accent6 44 4 2" xfId="7338"/>
    <cellStyle name="40% - Accent6 44 4 2 2" xfId="18435"/>
    <cellStyle name="40% - Accent6 44 4 3" xfId="13852"/>
    <cellStyle name="40% - Accent6 44 5" xfId="5489"/>
    <cellStyle name="40% - Accent6 44 5 2" xfId="16586"/>
    <cellStyle name="40% - Accent6 44 6" xfId="12001"/>
    <cellStyle name="40% - Accent6 45" xfId="903"/>
    <cellStyle name="40% - Accent6 45 2" xfId="1840"/>
    <cellStyle name="40% - Accent6 45 2 2" xfId="3653"/>
    <cellStyle name="40% - Accent6 45 2 2 2" xfId="8236"/>
    <cellStyle name="40% - Accent6 45 2 2 2 2" xfId="19333"/>
    <cellStyle name="40% - Accent6 45 2 2 3" xfId="14750"/>
    <cellStyle name="40% - Accent6 45 2 3" xfId="6427"/>
    <cellStyle name="40% - Accent6 45 2 3 2" xfId="17524"/>
    <cellStyle name="40% - Accent6 45 2 4" xfId="12940"/>
    <cellStyle name="40% - Accent6 45 3" xfId="4577"/>
    <cellStyle name="40% - Accent6 45 3 2" xfId="9160"/>
    <cellStyle name="40% - Accent6 45 3 2 2" xfId="20257"/>
    <cellStyle name="40% - Accent6 45 3 3" xfId="15674"/>
    <cellStyle name="40% - Accent6 45 4" xfId="2768"/>
    <cellStyle name="40% - Accent6 45 4 2" xfId="7351"/>
    <cellStyle name="40% - Accent6 45 4 2 2" xfId="18448"/>
    <cellStyle name="40% - Accent6 45 4 3" xfId="13865"/>
    <cellStyle name="40% - Accent6 45 5" xfId="5502"/>
    <cellStyle name="40% - Accent6 45 5 2" xfId="16599"/>
    <cellStyle name="40% - Accent6 45 6" xfId="12014"/>
    <cellStyle name="40% - Accent6 46" xfId="917"/>
    <cellStyle name="40% - Accent6 46 2" xfId="1854"/>
    <cellStyle name="40% - Accent6 46 2 2" xfId="3666"/>
    <cellStyle name="40% - Accent6 46 2 2 2" xfId="8249"/>
    <cellStyle name="40% - Accent6 46 2 2 2 2" xfId="19346"/>
    <cellStyle name="40% - Accent6 46 2 2 3" xfId="14763"/>
    <cellStyle name="40% - Accent6 46 2 3" xfId="6440"/>
    <cellStyle name="40% - Accent6 46 2 3 2" xfId="17537"/>
    <cellStyle name="40% - Accent6 46 2 4" xfId="12953"/>
    <cellStyle name="40% - Accent6 46 3" xfId="4590"/>
    <cellStyle name="40% - Accent6 46 3 2" xfId="9173"/>
    <cellStyle name="40% - Accent6 46 3 2 2" xfId="20270"/>
    <cellStyle name="40% - Accent6 46 3 3" xfId="15687"/>
    <cellStyle name="40% - Accent6 46 4" xfId="2781"/>
    <cellStyle name="40% - Accent6 46 4 2" xfId="7364"/>
    <cellStyle name="40% - Accent6 46 4 2 2" xfId="18461"/>
    <cellStyle name="40% - Accent6 46 4 3" xfId="13878"/>
    <cellStyle name="40% - Accent6 46 5" xfId="5515"/>
    <cellStyle name="40% - Accent6 46 5 2" xfId="16612"/>
    <cellStyle name="40% - Accent6 46 6" xfId="12027"/>
    <cellStyle name="40% - Accent6 47" xfId="930"/>
    <cellStyle name="40% - Accent6 47 2" xfId="1867"/>
    <cellStyle name="40% - Accent6 47 2 2" xfId="3679"/>
    <cellStyle name="40% - Accent6 47 2 2 2" xfId="8262"/>
    <cellStyle name="40% - Accent6 47 2 2 2 2" xfId="19359"/>
    <cellStyle name="40% - Accent6 47 2 2 3" xfId="14776"/>
    <cellStyle name="40% - Accent6 47 2 3" xfId="6453"/>
    <cellStyle name="40% - Accent6 47 2 3 2" xfId="17550"/>
    <cellStyle name="40% - Accent6 47 2 4" xfId="12966"/>
    <cellStyle name="40% - Accent6 47 3" xfId="4603"/>
    <cellStyle name="40% - Accent6 47 3 2" xfId="9186"/>
    <cellStyle name="40% - Accent6 47 3 2 2" xfId="20283"/>
    <cellStyle name="40% - Accent6 47 3 3" xfId="15700"/>
    <cellStyle name="40% - Accent6 47 4" xfId="2794"/>
    <cellStyle name="40% - Accent6 47 4 2" xfId="7377"/>
    <cellStyle name="40% - Accent6 47 4 2 2" xfId="18474"/>
    <cellStyle name="40% - Accent6 47 4 3" xfId="13891"/>
    <cellStyle name="40% - Accent6 47 5" xfId="5528"/>
    <cellStyle name="40% - Accent6 47 5 2" xfId="16625"/>
    <cellStyle name="40% - Accent6 47 6" xfId="12040"/>
    <cellStyle name="40% - Accent6 48" xfId="943"/>
    <cellStyle name="40% - Accent6 48 2" xfId="1880"/>
    <cellStyle name="40% - Accent6 48 2 2" xfId="3692"/>
    <cellStyle name="40% - Accent6 48 2 2 2" xfId="8275"/>
    <cellStyle name="40% - Accent6 48 2 2 2 2" xfId="19372"/>
    <cellStyle name="40% - Accent6 48 2 2 3" xfId="14789"/>
    <cellStyle name="40% - Accent6 48 2 3" xfId="6466"/>
    <cellStyle name="40% - Accent6 48 2 3 2" xfId="17563"/>
    <cellStyle name="40% - Accent6 48 2 4" xfId="12979"/>
    <cellStyle name="40% - Accent6 48 3" xfId="4616"/>
    <cellStyle name="40% - Accent6 48 3 2" xfId="9199"/>
    <cellStyle name="40% - Accent6 48 3 2 2" xfId="20296"/>
    <cellStyle name="40% - Accent6 48 3 3" xfId="15713"/>
    <cellStyle name="40% - Accent6 48 4" xfId="2807"/>
    <cellStyle name="40% - Accent6 48 4 2" xfId="7390"/>
    <cellStyle name="40% - Accent6 48 4 2 2" xfId="18487"/>
    <cellStyle name="40% - Accent6 48 4 3" xfId="13904"/>
    <cellStyle name="40% - Accent6 48 5" xfId="5541"/>
    <cellStyle name="40% - Accent6 48 5 2" xfId="16638"/>
    <cellStyle name="40% - Accent6 48 6" xfId="12053"/>
    <cellStyle name="40% - Accent6 49" xfId="956"/>
    <cellStyle name="40% - Accent6 49 2" xfId="1893"/>
    <cellStyle name="40% - Accent6 49 2 2" xfId="3705"/>
    <cellStyle name="40% - Accent6 49 2 2 2" xfId="8288"/>
    <cellStyle name="40% - Accent6 49 2 2 2 2" xfId="19385"/>
    <cellStyle name="40% - Accent6 49 2 2 3" xfId="14802"/>
    <cellStyle name="40% - Accent6 49 2 3" xfId="6479"/>
    <cellStyle name="40% - Accent6 49 2 3 2" xfId="17576"/>
    <cellStyle name="40% - Accent6 49 2 4" xfId="12992"/>
    <cellStyle name="40% - Accent6 49 3" xfId="4629"/>
    <cellStyle name="40% - Accent6 49 3 2" xfId="9212"/>
    <cellStyle name="40% - Accent6 49 3 2 2" xfId="20309"/>
    <cellStyle name="40% - Accent6 49 3 3" xfId="15726"/>
    <cellStyle name="40% - Accent6 49 4" xfId="2820"/>
    <cellStyle name="40% - Accent6 49 4 2" xfId="7403"/>
    <cellStyle name="40% - Accent6 49 4 2 2" xfId="18500"/>
    <cellStyle name="40% - Accent6 49 4 3" xfId="13917"/>
    <cellStyle name="40% - Accent6 49 5" xfId="5554"/>
    <cellStyle name="40% - Accent6 49 5 2" xfId="16651"/>
    <cellStyle name="40% - Accent6 49 6" xfId="12066"/>
    <cellStyle name="40% - Accent6 5" xfId="136"/>
    <cellStyle name="40% - Accent6 5 2" xfId="1314"/>
    <cellStyle name="40% - Accent6 5 2 2" xfId="3133"/>
    <cellStyle name="40% - Accent6 5 2 2 2" xfId="7716"/>
    <cellStyle name="40% - Accent6 5 2 2 2 2" xfId="18813"/>
    <cellStyle name="40% - Accent6 5 2 2 3" xfId="14230"/>
    <cellStyle name="40% - Accent6 5 2 3" xfId="5907"/>
    <cellStyle name="40% - Accent6 5 2 3 2" xfId="17004"/>
    <cellStyle name="40% - Accent6 5 2 4" xfId="12420"/>
    <cellStyle name="40% - Accent6 5 3" xfId="4057"/>
    <cellStyle name="40% - Accent6 5 3 2" xfId="8640"/>
    <cellStyle name="40% - Accent6 5 3 2 2" xfId="19737"/>
    <cellStyle name="40% - Accent6 5 3 3" xfId="15154"/>
    <cellStyle name="40% - Accent6 5 4" xfId="2248"/>
    <cellStyle name="40% - Accent6 5 4 2" xfId="6831"/>
    <cellStyle name="40% - Accent6 5 4 2 2" xfId="17928"/>
    <cellStyle name="40% - Accent6 5 4 3" xfId="13345"/>
    <cellStyle name="40% - Accent6 5 5" xfId="4982"/>
    <cellStyle name="40% - Accent6 5 5 2" xfId="16079"/>
    <cellStyle name="40% - Accent6 5 6" xfId="390"/>
    <cellStyle name="40% - Accent6 5 6 2" xfId="11507"/>
    <cellStyle name="40% - Accent6 5 7" xfId="11258"/>
    <cellStyle name="40% - Accent6 50" xfId="969"/>
    <cellStyle name="40% - Accent6 50 2" xfId="1906"/>
    <cellStyle name="40% - Accent6 50 2 2" xfId="3718"/>
    <cellStyle name="40% - Accent6 50 2 2 2" xfId="8301"/>
    <cellStyle name="40% - Accent6 50 2 2 2 2" xfId="19398"/>
    <cellStyle name="40% - Accent6 50 2 2 3" xfId="14815"/>
    <cellStyle name="40% - Accent6 50 2 3" xfId="6492"/>
    <cellStyle name="40% - Accent6 50 2 3 2" xfId="17589"/>
    <cellStyle name="40% - Accent6 50 2 4" xfId="13005"/>
    <cellStyle name="40% - Accent6 50 3" xfId="4642"/>
    <cellStyle name="40% - Accent6 50 3 2" xfId="9225"/>
    <cellStyle name="40% - Accent6 50 3 2 2" xfId="20322"/>
    <cellStyle name="40% - Accent6 50 3 3" xfId="15739"/>
    <cellStyle name="40% - Accent6 50 4" xfId="2833"/>
    <cellStyle name="40% - Accent6 50 4 2" xfId="7416"/>
    <cellStyle name="40% - Accent6 50 4 2 2" xfId="18513"/>
    <cellStyle name="40% - Accent6 50 4 3" xfId="13930"/>
    <cellStyle name="40% - Accent6 50 5" xfId="5567"/>
    <cellStyle name="40% - Accent6 50 5 2" xfId="16664"/>
    <cellStyle name="40% - Accent6 50 6" xfId="12079"/>
    <cellStyle name="40% - Accent6 51" xfId="983"/>
    <cellStyle name="40% - Accent6 51 2" xfId="1920"/>
    <cellStyle name="40% - Accent6 51 2 2" xfId="3731"/>
    <cellStyle name="40% - Accent6 51 2 2 2" xfId="8314"/>
    <cellStyle name="40% - Accent6 51 2 2 2 2" xfId="19411"/>
    <cellStyle name="40% - Accent6 51 2 2 3" xfId="14828"/>
    <cellStyle name="40% - Accent6 51 2 3" xfId="6505"/>
    <cellStyle name="40% - Accent6 51 2 3 2" xfId="17602"/>
    <cellStyle name="40% - Accent6 51 2 4" xfId="13018"/>
    <cellStyle name="40% - Accent6 51 3" xfId="4655"/>
    <cellStyle name="40% - Accent6 51 3 2" xfId="9238"/>
    <cellStyle name="40% - Accent6 51 3 2 2" xfId="20335"/>
    <cellStyle name="40% - Accent6 51 3 3" xfId="15752"/>
    <cellStyle name="40% - Accent6 51 4" xfId="2846"/>
    <cellStyle name="40% - Accent6 51 4 2" xfId="7429"/>
    <cellStyle name="40% - Accent6 51 4 2 2" xfId="18526"/>
    <cellStyle name="40% - Accent6 51 4 3" xfId="13943"/>
    <cellStyle name="40% - Accent6 51 5" xfId="5580"/>
    <cellStyle name="40% - Accent6 51 5 2" xfId="16677"/>
    <cellStyle name="40% - Accent6 51 6" xfId="12092"/>
    <cellStyle name="40% - Accent6 52" xfId="996"/>
    <cellStyle name="40% - Accent6 52 2" xfId="1933"/>
    <cellStyle name="40% - Accent6 52 2 2" xfId="3744"/>
    <cellStyle name="40% - Accent6 52 2 2 2" xfId="8327"/>
    <cellStyle name="40% - Accent6 52 2 2 2 2" xfId="19424"/>
    <cellStyle name="40% - Accent6 52 2 2 3" xfId="14841"/>
    <cellStyle name="40% - Accent6 52 2 3" xfId="6518"/>
    <cellStyle name="40% - Accent6 52 2 3 2" xfId="17615"/>
    <cellStyle name="40% - Accent6 52 2 4" xfId="13031"/>
    <cellStyle name="40% - Accent6 52 3" xfId="4668"/>
    <cellStyle name="40% - Accent6 52 3 2" xfId="9251"/>
    <cellStyle name="40% - Accent6 52 3 2 2" xfId="20348"/>
    <cellStyle name="40% - Accent6 52 3 3" xfId="15765"/>
    <cellStyle name="40% - Accent6 52 4" xfId="2859"/>
    <cellStyle name="40% - Accent6 52 4 2" xfId="7442"/>
    <cellStyle name="40% - Accent6 52 4 2 2" xfId="18539"/>
    <cellStyle name="40% - Accent6 52 4 3" xfId="13956"/>
    <cellStyle name="40% - Accent6 52 5" xfId="5593"/>
    <cellStyle name="40% - Accent6 52 5 2" xfId="16690"/>
    <cellStyle name="40% - Accent6 52 6" xfId="12105"/>
    <cellStyle name="40% - Accent6 53" xfId="1009"/>
    <cellStyle name="40% - Accent6 53 2" xfId="1946"/>
    <cellStyle name="40% - Accent6 53 2 2" xfId="3757"/>
    <cellStyle name="40% - Accent6 53 2 2 2" xfId="8340"/>
    <cellStyle name="40% - Accent6 53 2 2 2 2" xfId="19437"/>
    <cellStyle name="40% - Accent6 53 2 2 3" xfId="14854"/>
    <cellStyle name="40% - Accent6 53 2 3" xfId="6531"/>
    <cellStyle name="40% - Accent6 53 2 3 2" xfId="17628"/>
    <cellStyle name="40% - Accent6 53 2 4" xfId="13044"/>
    <cellStyle name="40% - Accent6 53 3" xfId="4681"/>
    <cellStyle name="40% - Accent6 53 3 2" xfId="9264"/>
    <cellStyle name="40% - Accent6 53 3 2 2" xfId="20361"/>
    <cellStyle name="40% - Accent6 53 3 3" xfId="15778"/>
    <cellStyle name="40% - Accent6 53 4" xfId="2872"/>
    <cellStyle name="40% - Accent6 53 4 2" xfId="7455"/>
    <cellStyle name="40% - Accent6 53 4 2 2" xfId="18552"/>
    <cellStyle name="40% - Accent6 53 4 3" xfId="13969"/>
    <cellStyle name="40% - Accent6 53 5" xfId="5606"/>
    <cellStyle name="40% - Accent6 53 5 2" xfId="16703"/>
    <cellStyle name="40% - Accent6 53 6" xfId="12118"/>
    <cellStyle name="40% - Accent6 54" xfId="1022"/>
    <cellStyle name="40% - Accent6 54 2" xfId="1959"/>
    <cellStyle name="40% - Accent6 54 2 2" xfId="3770"/>
    <cellStyle name="40% - Accent6 54 2 2 2" xfId="8353"/>
    <cellStyle name="40% - Accent6 54 2 2 2 2" xfId="19450"/>
    <cellStyle name="40% - Accent6 54 2 2 3" xfId="14867"/>
    <cellStyle name="40% - Accent6 54 2 3" xfId="6544"/>
    <cellStyle name="40% - Accent6 54 2 3 2" xfId="17641"/>
    <cellStyle name="40% - Accent6 54 2 4" xfId="13057"/>
    <cellStyle name="40% - Accent6 54 3" xfId="4694"/>
    <cellStyle name="40% - Accent6 54 3 2" xfId="9277"/>
    <cellStyle name="40% - Accent6 54 3 2 2" xfId="20374"/>
    <cellStyle name="40% - Accent6 54 3 3" xfId="15791"/>
    <cellStyle name="40% - Accent6 54 4" xfId="2885"/>
    <cellStyle name="40% - Accent6 54 4 2" xfId="7468"/>
    <cellStyle name="40% - Accent6 54 4 2 2" xfId="18565"/>
    <cellStyle name="40% - Accent6 54 4 3" xfId="13982"/>
    <cellStyle name="40% - Accent6 54 5" xfId="5619"/>
    <cellStyle name="40% - Accent6 54 5 2" xfId="16716"/>
    <cellStyle name="40% - Accent6 54 6" xfId="12131"/>
    <cellStyle name="40% - Accent6 55" xfId="1035"/>
    <cellStyle name="40% - Accent6 55 2" xfId="1972"/>
    <cellStyle name="40% - Accent6 55 2 2" xfId="3783"/>
    <cellStyle name="40% - Accent6 55 2 2 2" xfId="8366"/>
    <cellStyle name="40% - Accent6 55 2 2 2 2" xfId="19463"/>
    <cellStyle name="40% - Accent6 55 2 2 3" xfId="14880"/>
    <cellStyle name="40% - Accent6 55 2 3" xfId="6557"/>
    <cellStyle name="40% - Accent6 55 2 3 2" xfId="17654"/>
    <cellStyle name="40% - Accent6 55 2 4" xfId="13070"/>
    <cellStyle name="40% - Accent6 55 3" xfId="4707"/>
    <cellStyle name="40% - Accent6 55 3 2" xfId="9290"/>
    <cellStyle name="40% - Accent6 55 3 2 2" xfId="20387"/>
    <cellStyle name="40% - Accent6 55 3 3" xfId="15804"/>
    <cellStyle name="40% - Accent6 55 4" xfId="2898"/>
    <cellStyle name="40% - Accent6 55 4 2" xfId="7481"/>
    <cellStyle name="40% - Accent6 55 4 2 2" xfId="18578"/>
    <cellStyle name="40% - Accent6 55 4 3" xfId="13995"/>
    <cellStyle name="40% - Accent6 55 5" xfId="5632"/>
    <cellStyle name="40% - Accent6 55 5 2" xfId="16729"/>
    <cellStyle name="40% - Accent6 55 6" xfId="12144"/>
    <cellStyle name="40% - Accent6 56" xfId="1048"/>
    <cellStyle name="40% - Accent6 56 2" xfId="1985"/>
    <cellStyle name="40% - Accent6 56 2 2" xfId="3796"/>
    <cellStyle name="40% - Accent6 56 2 2 2" xfId="8379"/>
    <cellStyle name="40% - Accent6 56 2 2 2 2" xfId="19476"/>
    <cellStyle name="40% - Accent6 56 2 2 3" xfId="14893"/>
    <cellStyle name="40% - Accent6 56 2 3" xfId="6570"/>
    <cellStyle name="40% - Accent6 56 2 3 2" xfId="17667"/>
    <cellStyle name="40% - Accent6 56 2 4" xfId="13083"/>
    <cellStyle name="40% - Accent6 56 3" xfId="4720"/>
    <cellStyle name="40% - Accent6 56 3 2" xfId="9303"/>
    <cellStyle name="40% - Accent6 56 3 2 2" xfId="20400"/>
    <cellStyle name="40% - Accent6 56 3 3" xfId="15817"/>
    <cellStyle name="40% - Accent6 56 4" xfId="2911"/>
    <cellStyle name="40% - Accent6 56 4 2" xfId="7494"/>
    <cellStyle name="40% - Accent6 56 4 2 2" xfId="18591"/>
    <cellStyle name="40% - Accent6 56 4 3" xfId="14008"/>
    <cellStyle name="40% - Accent6 56 5" xfId="5645"/>
    <cellStyle name="40% - Accent6 56 5 2" xfId="16742"/>
    <cellStyle name="40% - Accent6 56 6" xfId="12157"/>
    <cellStyle name="40% - Accent6 57" xfId="1061"/>
    <cellStyle name="40% - Accent6 57 2" xfId="1998"/>
    <cellStyle name="40% - Accent6 57 2 2" xfId="3809"/>
    <cellStyle name="40% - Accent6 57 2 2 2" xfId="8392"/>
    <cellStyle name="40% - Accent6 57 2 2 2 2" xfId="19489"/>
    <cellStyle name="40% - Accent6 57 2 2 3" xfId="14906"/>
    <cellStyle name="40% - Accent6 57 2 3" xfId="6583"/>
    <cellStyle name="40% - Accent6 57 2 3 2" xfId="17680"/>
    <cellStyle name="40% - Accent6 57 2 4" xfId="13096"/>
    <cellStyle name="40% - Accent6 57 3" xfId="4733"/>
    <cellStyle name="40% - Accent6 57 3 2" xfId="9316"/>
    <cellStyle name="40% - Accent6 57 3 2 2" xfId="20413"/>
    <cellStyle name="40% - Accent6 57 3 3" xfId="15830"/>
    <cellStyle name="40% - Accent6 57 4" xfId="2924"/>
    <cellStyle name="40% - Accent6 57 4 2" xfId="7507"/>
    <cellStyle name="40% - Accent6 57 4 2 2" xfId="18604"/>
    <cellStyle name="40% - Accent6 57 4 3" xfId="14021"/>
    <cellStyle name="40% - Accent6 57 5" xfId="5658"/>
    <cellStyle name="40% - Accent6 57 5 2" xfId="16755"/>
    <cellStyle name="40% - Accent6 57 6" xfId="12170"/>
    <cellStyle name="40% - Accent6 58" xfId="1074"/>
    <cellStyle name="40% - Accent6 58 2" xfId="2011"/>
    <cellStyle name="40% - Accent6 58 2 2" xfId="3822"/>
    <cellStyle name="40% - Accent6 58 2 2 2" xfId="8405"/>
    <cellStyle name="40% - Accent6 58 2 2 2 2" xfId="19502"/>
    <cellStyle name="40% - Accent6 58 2 2 3" xfId="14919"/>
    <cellStyle name="40% - Accent6 58 2 3" xfId="6596"/>
    <cellStyle name="40% - Accent6 58 2 3 2" xfId="17693"/>
    <cellStyle name="40% - Accent6 58 2 4" xfId="13109"/>
    <cellStyle name="40% - Accent6 58 3" xfId="4746"/>
    <cellStyle name="40% - Accent6 58 3 2" xfId="9329"/>
    <cellStyle name="40% - Accent6 58 3 2 2" xfId="20426"/>
    <cellStyle name="40% - Accent6 58 3 3" xfId="15843"/>
    <cellStyle name="40% - Accent6 58 4" xfId="2937"/>
    <cellStyle name="40% - Accent6 58 4 2" xfId="7520"/>
    <cellStyle name="40% - Accent6 58 4 2 2" xfId="18617"/>
    <cellStyle name="40% - Accent6 58 4 3" xfId="14034"/>
    <cellStyle name="40% - Accent6 58 5" xfId="5671"/>
    <cellStyle name="40% - Accent6 58 5 2" xfId="16768"/>
    <cellStyle name="40% - Accent6 58 6" xfId="12183"/>
    <cellStyle name="40% - Accent6 59" xfId="1087"/>
    <cellStyle name="40% - Accent6 59 2" xfId="2024"/>
    <cellStyle name="40% - Accent6 59 2 2" xfId="3835"/>
    <cellStyle name="40% - Accent6 59 2 2 2" xfId="8418"/>
    <cellStyle name="40% - Accent6 59 2 2 2 2" xfId="19515"/>
    <cellStyle name="40% - Accent6 59 2 2 3" xfId="14932"/>
    <cellStyle name="40% - Accent6 59 2 3" xfId="6609"/>
    <cellStyle name="40% - Accent6 59 2 3 2" xfId="17706"/>
    <cellStyle name="40% - Accent6 59 2 4" xfId="13122"/>
    <cellStyle name="40% - Accent6 59 3" xfId="4759"/>
    <cellStyle name="40% - Accent6 59 3 2" xfId="9342"/>
    <cellStyle name="40% - Accent6 59 3 2 2" xfId="20439"/>
    <cellStyle name="40% - Accent6 59 3 3" xfId="15856"/>
    <cellStyle name="40% - Accent6 59 4" xfId="2950"/>
    <cellStyle name="40% - Accent6 59 4 2" xfId="7533"/>
    <cellStyle name="40% - Accent6 59 4 2 2" xfId="18630"/>
    <cellStyle name="40% - Accent6 59 4 3" xfId="14047"/>
    <cellStyle name="40% - Accent6 59 5" xfId="5684"/>
    <cellStyle name="40% - Accent6 59 5 2" xfId="16781"/>
    <cellStyle name="40% - Accent6 59 6" xfId="12196"/>
    <cellStyle name="40% - Accent6 6" xfId="163"/>
    <cellStyle name="40% - Accent6 6 2" xfId="1328"/>
    <cellStyle name="40% - Accent6 6 2 2" xfId="3146"/>
    <cellStyle name="40% - Accent6 6 2 2 2" xfId="7729"/>
    <cellStyle name="40% - Accent6 6 2 2 2 2" xfId="18826"/>
    <cellStyle name="40% - Accent6 6 2 2 3" xfId="14243"/>
    <cellStyle name="40% - Accent6 6 2 3" xfId="5920"/>
    <cellStyle name="40% - Accent6 6 2 3 2" xfId="17017"/>
    <cellStyle name="40% - Accent6 6 2 4" xfId="12433"/>
    <cellStyle name="40% - Accent6 6 3" xfId="4070"/>
    <cellStyle name="40% - Accent6 6 3 2" xfId="8653"/>
    <cellStyle name="40% - Accent6 6 3 2 2" xfId="19750"/>
    <cellStyle name="40% - Accent6 6 3 3" xfId="15167"/>
    <cellStyle name="40% - Accent6 6 4" xfId="2261"/>
    <cellStyle name="40% - Accent6 6 4 2" xfId="6844"/>
    <cellStyle name="40% - Accent6 6 4 2 2" xfId="17941"/>
    <cellStyle name="40% - Accent6 6 4 3" xfId="13358"/>
    <cellStyle name="40% - Accent6 6 5" xfId="4995"/>
    <cellStyle name="40% - Accent6 6 5 2" xfId="16092"/>
    <cellStyle name="40% - Accent6 6 6" xfId="404"/>
    <cellStyle name="40% - Accent6 6 6 2" xfId="11520"/>
    <cellStyle name="40% - Accent6 6 7" xfId="11284"/>
    <cellStyle name="40% - Accent6 60" xfId="1100"/>
    <cellStyle name="40% - Accent6 60 2" xfId="2037"/>
    <cellStyle name="40% - Accent6 60 2 2" xfId="3848"/>
    <cellStyle name="40% - Accent6 60 2 2 2" xfId="8431"/>
    <cellStyle name="40% - Accent6 60 2 2 2 2" xfId="19528"/>
    <cellStyle name="40% - Accent6 60 2 2 3" xfId="14945"/>
    <cellStyle name="40% - Accent6 60 2 3" xfId="6622"/>
    <cellStyle name="40% - Accent6 60 2 3 2" xfId="17719"/>
    <cellStyle name="40% - Accent6 60 2 4" xfId="13135"/>
    <cellStyle name="40% - Accent6 60 3" xfId="4772"/>
    <cellStyle name="40% - Accent6 60 3 2" xfId="9355"/>
    <cellStyle name="40% - Accent6 60 3 2 2" xfId="20452"/>
    <cellStyle name="40% - Accent6 60 3 3" xfId="15869"/>
    <cellStyle name="40% - Accent6 60 4" xfId="2963"/>
    <cellStyle name="40% - Accent6 60 4 2" xfId="7546"/>
    <cellStyle name="40% - Accent6 60 4 2 2" xfId="18643"/>
    <cellStyle name="40% - Accent6 60 4 3" xfId="14060"/>
    <cellStyle name="40% - Accent6 60 5" xfId="5697"/>
    <cellStyle name="40% - Accent6 60 5 2" xfId="16794"/>
    <cellStyle name="40% - Accent6 60 6" xfId="12209"/>
    <cellStyle name="40% - Accent6 61" xfId="1113"/>
    <cellStyle name="40% - Accent6 61 2" xfId="2050"/>
    <cellStyle name="40% - Accent6 61 2 2" xfId="3861"/>
    <cellStyle name="40% - Accent6 61 2 2 2" xfId="8444"/>
    <cellStyle name="40% - Accent6 61 2 2 2 2" xfId="19541"/>
    <cellStyle name="40% - Accent6 61 2 2 3" xfId="14958"/>
    <cellStyle name="40% - Accent6 61 2 3" xfId="6635"/>
    <cellStyle name="40% - Accent6 61 2 3 2" xfId="17732"/>
    <cellStyle name="40% - Accent6 61 2 4" xfId="13148"/>
    <cellStyle name="40% - Accent6 61 3" xfId="4785"/>
    <cellStyle name="40% - Accent6 61 3 2" xfId="9368"/>
    <cellStyle name="40% - Accent6 61 3 2 2" xfId="20465"/>
    <cellStyle name="40% - Accent6 61 3 3" xfId="15882"/>
    <cellStyle name="40% - Accent6 61 4" xfId="2976"/>
    <cellStyle name="40% - Accent6 61 4 2" xfId="7559"/>
    <cellStyle name="40% - Accent6 61 4 2 2" xfId="18656"/>
    <cellStyle name="40% - Accent6 61 4 3" xfId="14073"/>
    <cellStyle name="40% - Accent6 61 5" xfId="5710"/>
    <cellStyle name="40% - Accent6 61 5 2" xfId="16807"/>
    <cellStyle name="40% - Accent6 61 6" xfId="12222"/>
    <cellStyle name="40% - Accent6 62" xfId="1126"/>
    <cellStyle name="40% - Accent6 62 2" xfId="2063"/>
    <cellStyle name="40% - Accent6 62 2 2" xfId="3874"/>
    <cellStyle name="40% - Accent6 62 2 2 2" xfId="8457"/>
    <cellStyle name="40% - Accent6 62 2 2 2 2" xfId="19554"/>
    <cellStyle name="40% - Accent6 62 2 2 3" xfId="14971"/>
    <cellStyle name="40% - Accent6 62 2 3" xfId="6648"/>
    <cellStyle name="40% - Accent6 62 2 3 2" xfId="17745"/>
    <cellStyle name="40% - Accent6 62 2 4" xfId="13161"/>
    <cellStyle name="40% - Accent6 62 3" xfId="4798"/>
    <cellStyle name="40% - Accent6 62 3 2" xfId="9381"/>
    <cellStyle name="40% - Accent6 62 3 2 2" xfId="20478"/>
    <cellStyle name="40% - Accent6 62 3 3" xfId="15895"/>
    <cellStyle name="40% - Accent6 62 4" xfId="2989"/>
    <cellStyle name="40% - Accent6 62 4 2" xfId="7572"/>
    <cellStyle name="40% - Accent6 62 4 2 2" xfId="18669"/>
    <cellStyle name="40% - Accent6 62 4 3" xfId="14086"/>
    <cellStyle name="40% - Accent6 62 5" xfId="5723"/>
    <cellStyle name="40% - Accent6 62 5 2" xfId="16820"/>
    <cellStyle name="40% - Accent6 62 6" xfId="12235"/>
    <cellStyle name="40% - Accent6 63" xfId="1139"/>
    <cellStyle name="40% - Accent6 63 2" xfId="2076"/>
    <cellStyle name="40% - Accent6 63 2 2" xfId="3887"/>
    <cellStyle name="40% - Accent6 63 2 2 2" xfId="8470"/>
    <cellStyle name="40% - Accent6 63 2 2 2 2" xfId="19567"/>
    <cellStyle name="40% - Accent6 63 2 2 3" xfId="14984"/>
    <cellStyle name="40% - Accent6 63 2 3" xfId="6661"/>
    <cellStyle name="40% - Accent6 63 2 3 2" xfId="17758"/>
    <cellStyle name="40% - Accent6 63 2 4" xfId="13174"/>
    <cellStyle name="40% - Accent6 63 3" xfId="4811"/>
    <cellStyle name="40% - Accent6 63 3 2" xfId="9394"/>
    <cellStyle name="40% - Accent6 63 3 2 2" xfId="20491"/>
    <cellStyle name="40% - Accent6 63 3 3" xfId="15908"/>
    <cellStyle name="40% - Accent6 63 4" xfId="3002"/>
    <cellStyle name="40% - Accent6 63 4 2" xfId="7585"/>
    <cellStyle name="40% - Accent6 63 4 2 2" xfId="18682"/>
    <cellStyle name="40% - Accent6 63 4 3" xfId="14099"/>
    <cellStyle name="40% - Accent6 63 5" xfId="5736"/>
    <cellStyle name="40% - Accent6 63 5 2" xfId="16833"/>
    <cellStyle name="40% - Accent6 63 6" xfId="12248"/>
    <cellStyle name="40% - Accent6 64" xfId="1154"/>
    <cellStyle name="40% - Accent6 64 2" xfId="2091"/>
    <cellStyle name="40% - Accent6 64 2 2" xfId="3900"/>
    <cellStyle name="40% - Accent6 64 2 2 2" xfId="8483"/>
    <cellStyle name="40% - Accent6 64 2 2 2 2" xfId="19580"/>
    <cellStyle name="40% - Accent6 64 2 2 3" xfId="14997"/>
    <cellStyle name="40% - Accent6 64 2 3" xfId="6674"/>
    <cellStyle name="40% - Accent6 64 2 3 2" xfId="17771"/>
    <cellStyle name="40% - Accent6 64 2 4" xfId="13188"/>
    <cellStyle name="40% - Accent6 64 3" xfId="4824"/>
    <cellStyle name="40% - Accent6 64 3 2" xfId="9407"/>
    <cellStyle name="40% - Accent6 64 3 2 2" xfId="20504"/>
    <cellStyle name="40% - Accent6 64 3 3" xfId="15921"/>
    <cellStyle name="40% - Accent6 64 4" xfId="3015"/>
    <cellStyle name="40% - Accent6 64 4 2" xfId="7598"/>
    <cellStyle name="40% - Accent6 64 4 2 2" xfId="18695"/>
    <cellStyle name="40% - Accent6 64 4 3" xfId="14112"/>
    <cellStyle name="40% - Accent6 64 5" xfId="5750"/>
    <cellStyle name="40% - Accent6 64 5 2" xfId="16847"/>
    <cellStyle name="40% - Accent6 64 6" xfId="12262"/>
    <cellStyle name="40% - Accent6 65" xfId="1167"/>
    <cellStyle name="40% - Accent6 65 2" xfId="2104"/>
    <cellStyle name="40% - Accent6 65 2 2" xfId="3913"/>
    <cellStyle name="40% - Accent6 65 2 2 2" xfId="8496"/>
    <cellStyle name="40% - Accent6 65 2 2 2 2" xfId="19593"/>
    <cellStyle name="40% - Accent6 65 2 2 3" xfId="15010"/>
    <cellStyle name="40% - Accent6 65 2 3" xfId="6687"/>
    <cellStyle name="40% - Accent6 65 2 3 2" xfId="17784"/>
    <cellStyle name="40% - Accent6 65 2 4" xfId="13201"/>
    <cellStyle name="40% - Accent6 65 3" xfId="4837"/>
    <cellStyle name="40% - Accent6 65 3 2" xfId="9420"/>
    <cellStyle name="40% - Accent6 65 3 2 2" xfId="20517"/>
    <cellStyle name="40% - Accent6 65 3 3" xfId="15934"/>
    <cellStyle name="40% - Accent6 65 4" xfId="3028"/>
    <cellStyle name="40% - Accent6 65 4 2" xfId="7611"/>
    <cellStyle name="40% - Accent6 65 4 2 2" xfId="18708"/>
    <cellStyle name="40% - Accent6 65 4 3" xfId="14125"/>
    <cellStyle name="40% - Accent6 65 5" xfId="5763"/>
    <cellStyle name="40% - Accent6 65 5 2" xfId="16860"/>
    <cellStyle name="40% - Accent6 65 6" xfId="12275"/>
    <cellStyle name="40% - Accent6 66" xfId="1180"/>
    <cellStyle name="40% - Accent6 66 2" xfId="2117"/>
    <cellStyle name="40% - Accent6 66 2 2" xfId="3926"/>
    <cellStyle name="40% - Accent6 66 2 2 2" xfId="8509"/>
    <cellStyle name="40% - Accent6 66 2 2 2 2" xfId="19606"/>
    <cellStyle name="40% - Accent6 66 2 2 3" xfId="15023"/>
    <cellStyle name="40% - Accent6 66 2 3" xfId="6700"/>
    <cellStyle name="40% - Accent6 66 2 3 2" xfId="17797"/>
    <cellStyle name="40% - Accent6 66 2 4" xfId="13214"/>
    <cellStyle name="40% - Accent6 66 3" xfId="4850"/>
    <cellStyle name="40% - Accent6 66 3 2" xfId="9433"/>
    <cellStyle name="40% - Accent6 66 3 2 2" xfId="20530"/>
    <cellStyle name="40% - Accent6 66 3 3" xfId="15947"/>
    <cellStyle name="40% - Accent6 66 4" xfId="3041"/>
    <cellStyle name="40% - Accent6 66 4 2" xfId="7624"/>
    <cellStyle name="40% - Accent6 66 4 2 2" xfId="18721"/>
    <cellStyle name="40% - Accent6 66 4 3" xfId="14138"/>
    <cellStyle name="40% - Accent6 66 5" xfId="5776"/>
    <cellStyle name="40% - Accent6 66 5 2" xfId="16873"/>
    <cellStyle name="40% - Accent6 66 6" xfId="12288"/>
    <cellStyle name="40% - Accent6 67" xfId="1193"/>
    <cellStyle name="40% - Accent6 67 2" xfId="2130"/>
    <cellStyle name="40% - Accent6 67 2 2" xfId="3939"/>
    <cellStyle name="40% - Accent6 67 2 2 2" xfId="8522"/>
    <cellStyle name="40% - Accent6 67 2 2 2 2" xfId="19619"/>
    <cellStyle name="40% - Accent6 67 2 2 3" xfId="15036"/>
    <cellStyle name="40% - Accent6 67 2 3" xfId="6713"/>
    <cellStyle name="40% - Accent6 67 2 3 2" xfId="17810"/>
    <cellStyle name="40% - Accent6 67 2 4" xfId="13227"/>
    <cellStyle name="40% - Accent6 67 3" xfId="4863"/>
    <cellStyle name="40% - Accent6 67 3 2" xfId="9446"/>
    <cellStyle name="40% - Accent6 67 3 2 2" xfId="20543"/>
    <cellStyle name="40% - Accent6 67 3 3" xfId="15960"/>
    <cellStyle name="40% - Accent6 67 4" xfId="3054"/>
    <cellStyle name="40% - Accent6 67 4 2" xfId="7637"/>
    <cellStyle name="40% - Accent6 67 4 2 2" xfId="18734"/>
    <cellStyle name="40% - Accent6 67 4 3" xfId="14151"/>
    <cellStyle name="40% - Accent6 67 5" xfId="5789"/>
    <cellStyle name="40% - Accent6 67 5 2" xfId="16886"/>
    <cellStyle name="40% - Accent6 67 6" xfId="12301"/>
    <cellStyle name="40% - Accent6 68" xfId="1206"/>
    <cellStyle name="40% - Accent6 68 2" xfId="2143"/>
    <cellStyle name="40% - Accent6 68 2 2" xfId="3952"/>
    <cellStyle name="40% - Accent6 68 2 2 2" xfId="8535"/>
    <cellStyle name="40% - Accent6 68 2 2 2 2" xfId="19632"/>
    <cellStyle name="40% - Accent6 68 2 2 3" xfId="15049"/>
    <cellStyle name="40% - Accent6 68 2 3" xfId="6726"/>
    <cellStyle name="40% - Accent6 68 2 3 2" xfId="17823"/>
    <cellStyle name="40% - Accent6 68 2 4" xfId="13240"/>
    <cellStyle name="40% - Accent6 68 3" xfId="4876"/>
    <cellStyle name="40% - Accent6 68 3 2" xfId="9459"/>
    <cellStyle name="40% - Accent6 68 3 2 2" xfId="20556"/>
    <cellStyle name="40% - Accent6 68 3 3" xfId="15973"/>
    <cellStyle name="40% - Accent6 68 4" xfId="3067"/>
    <cellStyle name="40% - Accent6 68 4 2" xfId="7650"/>
    <cellStyle name="40% - Accent6 68 4 2 2" xfId="18747"/>
    <cellStyle name="40% - Accent6 68 4 3" xfId="14164"/>
    <cellStyle name="40% - Accent6 68 5" xfId="5802"/>
    <cellStyle name="40% - Accent6 68 5 2" xfId="16899"/>
    <cellStyle name="40% - Accent6 68 6" xfId="12314"/>
    <cellStyle name="40% - Accent6 69" xfId="1219"/>
    <cellStyle name="40% - Accent6 69 2" xfId="2156"/>
    <cellStyle name="40% - Accent6 69 2 2" xfId="6739"/>
    <cellStyle name="40% - Accent6 69 2 2 2" xfId="17836"/>
    <cellStyle name="40% - Accent6 69 2 3" xfId="13253"/>
    <cellStyle name="40% - Accent6 69 3" xfId="3965"/>
    <cellStyle name="40% - Accent6 69 3 2" xfId="8548"/>
    <cellStyle name="40% - Accent6 69 3 2 2" xfId="19645"/>
    <cellStyle name="40% - Accent6 69 3 3" xfId="15062"/>
    <cellStyle name="40% - Accent6 69 4" xfId="5815"/>
    <cellStyle name="40% - Accent6 69 4 2" xfId="16912"/>
    <cellStyle name="40% - Accent6 69 5" xfId="12327"/>
    <cellStyle name="40% - Accent6 7" xfId="189"/>
    <cellStyle name="40% - Accent6 7 2" xfId="1341"/>
    <cellStyle name="40% - Accent6 7 2 2" xfId="3159"/>
    <cellStyle name="40% - Accent6 7 2 2 2" xfId="7742"/>
    <cellStyle name="40% - Accent6 7 2 2 2 2" xfId="18839"/>
    <cellStyle name="40% - Accent6 7 2 2 3" xfId="14256"/>
    <cellStyle name="40% - Accent6 7 2 3" xfId="5933"/>
    <cellStyle name="40% - Accent6 7 2 3 2" xfId="17030"/>
    <cellStyle name="40% - Accent6 7 2 4" xfId="12446"/>
    <cellStyle name="40% - Accent6 7 3" xfId="4083"/>
    <cellStyle name="40% - Accent6 7 3 2" xfId="8666"/>
    <cellStyle name="40% - Accent6 7 3 2 2" xfId="19763"/>
    <cellStyle name="40% - Accent6 7 3 3" xfId="15180"/>
    <cellStyle name="40% - Accent6 7 4" xfId="2274"/>
    <cellStyle name="40% - Accent6 7 4 2" xfId="6857"/>
    <cellStyle name="40% - Accent6 7 4 2 2" xfId="17954"/>
    <cellStyle name="40% - Accent6 7 4 3" xfId="13371"/>
    <cellStyle name="40% - Accent6 7 5" xfId="5008"/>
    <cellStyle name="40% - Accent6 7 5 2" xfId="16105"/>
    <cellStyle name="40% - Accent6 7 6" xfId="417"/>
    <cellStyle name="40% - Accent6 7 6 2" xfId="11533"/>
    <cellStyle name="40% - Accent6 7 7" xfId="11310"/>
    <cellStyle name="40% - Accent6 70" xfId="1232"/>
    <cellStyle name="40% - Accent6 70 2" xfId="2169"/>
    <cellStyle name="40% - Accent6 70 2 2" xfId="6752"/>
    <cellStyle name="40% - Accent6 70 2 2 2" xfId="17849"/>
    <cellStyle name="40% - Accent6 70 2 3" xfId="13266"/>
    <cellStyle name="40% - Accent6 70 3" xfId="3978"/>
    <cellStyle name="40% - Accent6 70 3 2" xfId="8561"/>
    <cellStyle name="40% - Accent6 70 3 2 2" xfId="19658"/>
    <cellStyle name="40% - Accent6 70 3 3" xfId="15075"/>
    <cellStyle name="40% - Accent6 70 4" xfId="5828"/>
    <cellStyle name="40% - Accent6 70 4 2" xfId="16925"/>
    <cellStyle name="40% - Accent6 70 5" xfId="12340"/>
    <cellStyle name="40% - Accent6 71" xfId="1245"/>
    <cellStyle name="40% - Accent6 71 2" xfId="2182"/>
    <cellStyle name="40% - Accent6 71 2 2" xfId="6765"/>
    <cellStyle name="40% - Accent6 71 2 2 2" xfId="17862"/>
    <cellStyle name="40% - Accent6 71 2 3" xfId="13279"/>
    <cellStyle name="40% - Accent6 71 3" xfId="3991"/>
    <cellStyle name="40% - Accent6 71 3 2" xfId="8574"/>
    <cellStyle name="40% - Accent6 71 3 2 2" xfId="19671"/>
    <cellStyle name="40% - Accent6 71 3 3" xfId="15088"/>
    <cellStyle name="40% - Accent6 71 4" xfId="5841"/>
    <cellStyle name="40% - Accent6 71 4 2" xfId="16938"/>
    <cellStyle name="40% - Accent6 71 5" xfId="12353"/>
    <cellStyle name="40% - Accent6 72" xfId="1258"/>
    <cellStyle name="40% - Accent6 72 2" xfId="3079"/>
    <cellStyle name="40% - Accent6 72 2 2" xfId="7662"/>
    <cellStyle name="40% - Accent6 72 2 2 2" xfId="18759"/>
    <cellStyle name="40% - Accent6 72 2 3" xfId="14176"/>
    <cellStyle name="40% - Accent6 72 3" xfId="5853"/>
    <cellStyle name="40% - Accent6 72 3 2" xfId="16950"/>
    <cellStyle name="40% - Accent6 72 4" xfId="12366"/>
    <cellStyle name="40% - Accent6 73" xfId="4003"/>
    <cellStyle name="40% - Accent6 73 2" xfId="8586"/>
    <cellStyle name="40% - Accent6 73 2 2" xfId="19683"/>
    <cellStyle name="40% - Accent6 73 3" xfId="15100"/>
    <cellStyle name="40% - Accent6 74" xfId="2194"/>
    <cellStyle name="40% - Accent6 74 2" xfId="6777"/>
    <cellStyle name="40% - Accent6 74 2 2" xfId="17874"/>
    <cellStyle name="40% - Accent6 74 3" xfId="13291"/>
    <cellStyle name="40% - Accent6 75" xfId="4889"/>
    <cellStyle name="40% - Accent6 75 2" xfId="9472"/>
    <cellStyle name="40% - Accent6 75 2 2" xfId="20569"/>
    <cellStyle name="40% - Accent6 75 3" xfId="15986"/>
    <cellStyle name="40% - Accent6 76" xfId="4915"/>
    <cellStyle name="40% - Accent6 76 2" xfId="16012"/>
    <cellStyle name="40% - Accent6 77" xfId="4928"/>
    <cellStyle name="40% - Accent6 77 2" xfId="16025"/>
    <cellStyle name="40% - Accent6 78" xfId="9498"/>
    <cellStyle name="40% - Accent6 78 2" xfId="20595"/>
    <cellStyle name="40% - Accent6 79" xfId="9512"/>
    <cellStyle name="40% - Accent6 79 2" xfId="20608"/>
    <cellStyle name="40% - Accent6 8" xfId="202"/>
    <cellStyle name="40% - Accent6 8 2" xfId="1354"/>
    <cellStyle name="40% - Accent6 8 2 2" xfId="3172"/>
    <cellStyle name="40% - Accent6 8 2 2 2" xfId="7755"/>
    <cellStyle name="40% - Accent6 8 2 2 2 2" xfId="18852"/>
    <cellStyle name="40% - Accent6 8 2 2 3" xfId="14269"/>
    <cellStyle name="40% - Accent6 8 2 3" xfId="5946"/>
    <cellStyle name="40% - Accent6 8 2 3 2" xfId="17043"/>
    <cellStyle name="40% - Accent6 8 2 4" xfId="12459"/>
    <cellStyle name="40% - Accent6 8 3" xfId="4096"/>
    <cellStyle name="40% - Accent6 8 3 2" xfId="8679"/>
    <cellStyle name="40% - Accent6 8 3 2 2" xfId="19776"/>
    <cellStyle name="40% - Accent6 8 3 3" xfId="15193"/>
    <cellStyle name="40% - Accent6 8 4" xfId="2287"/>
    <cellStyle name="40% - Accent6 8 4 2" xfId="6870"/>
    <cellStyle name="40% - Accent6 8 4 2 2" xfId="17967"/>
    <cellStyle name="40% - Accent6 8 4 3" xfId="13384"/>
    <cellStyle name="40% - Accent6 8 5" xfId="5021"/>
    <cellStyle name="40% - Accent6 8 5 2" xfId="16118"/>
    <cellStyle name="40% - Accent6 8 6" xfId="430"/>
    <cellStyle name="40% - Accent6 8 6 2" xfId="11546"/>
    <cellStyle name="40% - Accent6 8 7" xfId="11323"/>
    <cellStyle name="40% - Accent6 80" xfId="9525"/>
    <cellStyle name="40% - Accent6 80 2" xfId="20621"/>
    <cellStyle name="40% - Accent6 81" xfId="9538"/>
    <cellStyle name="40% - Accent6 81 2" xfId="20634"/>
    <cellStyle name="40% - Accent6 82" xfId="9564"/>
    <cellStyle name="40% - Accent6 82 2" xfId="20660"/>
    <cellStyle name="40% - Accent6 83" xfId="9590"/>
    <cellStyle name="40% - Accent6 83 2" xfId="20686"/>
    <cellStyle name="40% - Accent6 84" xfId="9616"/>
    <cellStyle name="40% - Accent6 84 2" xfId="20712"/>
    <cellStyle name="40% - Accent6 85" xfId="9642"/>
    <cellStyle name="40% - Accent6 85 2" xfId="20738"/>
    <cellStyle name="40% - Accent6 86" xfId="9668"/>
    <cellStyle name="40% - Accent6 86 2" xfId="20764"/>
    <cellStyle name="40% - Accent6 87" xfId="9694"/>
    <cellStyle name="40% - Accent6 87 2" xfId="20790"/>
    <cellStyle name="40% - Accent6 88" xfId="9720"/>
    <cellStyle name="40% - Accent6 88 2" xfId="20816"/>
    <cellStyle name="40% - Accent6 89" xfId="9746"/>
    <cellStyle name="40% - Accent6 89 2" xfId="20842"/>
    <cellStyle name="40% - Accent6 9" xfId="215"/>
    <cellStyle name="40% - Accent6 9 2" xfId="1367"/>
    <cellStyle name="40% - Accent6 9 2 2" xfId="3185"/>
    <cellStyle name="40% - Accent6 9 2 2 2" xfId="7768"/>
    <cellStyle name="40% - Accent6 9 2 2 2 2" xfId="18865"/>
    <cellStyle name="40% - Accent6 9 2 2 3" xfId="14282"/>
    <cellStyle name="40% - Accent6 9 2 3" xfId="5959"/>
    <cellStyle name="40% - Accent6 9 2 3 2" xfId="17056"/>
    <cellStyle name="40% - Accent6 9 2 4" xfId="12472"/>
    <cellStyle name="40% - Accent6 9 3" xfId="4109"/>
    <cellStyle name="40% - Accent6 9 3 2" xfId="8692"/>
    <cellStyle name="40% - Accent6 9 3 2 2" xfId="19789"/>
    <cellStyle name="40% - Accent6 9 3 3" xfId="15206"/>
    <cellStyle name="40% - Accent6 9 4" xfId="2300"/>
    <cellStyle name="40% - Accent6 9 4 2" xfId="6883"/>
    <cellStyle name="40% - Accent6 9 4 2 2" xfId="17980"/>
    <cellStyle name="40% - Accent6 9 4 3" xfId="13397"/>
    <cellStyle name="40% - Accent6 9 5" xfId="5034"/>
    <cellStyle name="40% - Accent6 9 5 2" xfId="16131"/>
    <cellStyle name="40% - Accent6 9 6" xfId="443"/>
    <cellStyle name="40% - Accent6 9 6 2" xfId="11559"/>
    <cellStyle name="40% - Accent6 9 7" xfId="11336"/>
    <cellStyle name="40% - Accent6 90" xfId="9772"/>
    <cellStyle name="40% - Accent6 90 2" xfId="20868"/>
    <cellStyle name="40% - Accent6 91" xfId="9798"/>
    <cellStyle name="40% - Accent6 91 2" xfId="20894"/>
    <cellStyle name="40% - Accent6 92" xfId="9824"/>
    <cellStyle name="40% - Accent6 92 2" xfId="20920"/>
    <cellStyle name="40% - Accent6 93" xfId="9850"/>
    <cellStyle name="40% - Accent6 93 2" xfId="20946"/>
    <cellStyle name="40% - Accent6 94" xfId="9876"/>
    <cellStyle name="40% - Accent6 94 2" xfId="20972"/>
    <cellStyle name="40% - Accent6 95" xfId="9902"/>
    <cellStyle name="40% - Accent6 95 2" xfId="20998"/>
    <cellStyle name="40% - Accent6 96" xfId="9915"/>
    <cellStyle name="40% - Accent6 96 2" xfId="21011"/>
    <cellStyle name="40% - Accent6 97" xfId="9941"/>
    <cellStyle name="40% - Accent6 97 2" xfId="21037"/>
    <cellStyle name="40% - Accent6 98" xfId="9954"/>
    <cellStyle name="40% - Accent6 98 2" xfId="21050"/>
    <cellStyle name="40% - Accent6 99" xfId="9967"/>
    <cellStyle name="40% - Accent6 99 2" xfId="21063"/>
    <cellStyle name="60% - Accent1" xfId="74" builtinId="32" customBuiltin="1"/>
    <cellStyle name="60% - Accent1 2" xfId="25"/>
    <cellStyle name="60% - Accent2" xfId="78" builtinId="36" customBuiltin="1"/>
    <cellStyle name="60% - Accent2 2" xfId="26"/>
    <cellStyle name="60% - Accent3" xfId="82" builtinId="40" customBuiltin="1"/>
    <cellStyle name="60% - Accent3 2" xfId="27"/>
    <cellStyle name="60% - Accent4" xfId="86" builtinId="44" customBuiltin="1"/>
    <cellStyle name="60% - Accent4 2" xfId="28"/>
    <cellStyle name="60% - Accent5" xfId="90" builtinId="48" customBuiltin="1"/>
    <cellStyle name="60% - Accent5 2" xfId="29"/>
    <cellStyle name="60% - Accent6" xfId="94" builtinId="52" customBuiltin="1"/>
    <cellStyle name="60% - Accent6 2" xfId="30"/>
    <cellStyle name="Accent1" xfId="71" builtinId="29" customBuiltin="1"/>
    <cellStyle name="Accent1 2" xfId="31"/>
    <cellStyle name="Accent2" xfId="75" builtinId="33" customBuiltin="1"/>
    <cellStyle name="Accent2 2" xfId="32"/>
    <cellStyle name="Accent3" xfId="79" builtinId="37" customBuiltin="1"/>
    <cellStyle name="Accent3 2" xfId="33"/>
    <cellStyle name="Accent4" xfId="83" builtinId="41" customBuiltin="1"/>
    <cellStyle name="Accent4 2" xfId="34"/>
    <cellStyle name="Accent5" xfId="87" builtinId="45" customBuiltin="1"/>
    <cellStyle name="Accent5 2" xfId="35"/>
    <cellStyle name="Accent6" xfId="91" builtinId="49" customBuiltin="1"/>
    <cellStyle name="Accent6 2" xfId="36"/>
    <cellStyle name="Bad" xfId="61" builtinId="27" customBuiltin="1"/>
    <cellStyle name="Bad 2" xfId="37"/>
    <cellStyle name="Calculation" xfId="65" builtinId="22" customBuiltin="1"/>
    <cellStyle name="Calculation 2" xfId="38"/>
    <cellStyle name="Check Cell" xfId="67" builtinId="23" customBuiltin="1"/>
    <cellStyle name="Check Cell 2" xfId="39"/>
    <cellStyle name="Comma" xfId="11177" builtinId="3"/>
    <cellStyle name="Comma 2" xfId="2077"/>
    <cellStyle name="Comma 2 2" xfId="13175"/>
    <cellStyle name="Comma 3" xfId="5737"/>
    <cellStyle name="Comma 3 2" xfId="16834"/>
    <cellStyle name="Comma 4" xfId="1140"/>
    <cellStyle name="Comma 4 2" xfId="12249"/>
    <cellStyle name="Comma 5" xfId="22354"/>
    <cellStyle name="Explanatory Text" xfId="69" builtinId="53" customBuiltin="1"/>
    <cellStyle name="Explanatory Text 2" xfId="40"/>
    <cellStyle name="Good" xfId="60" builtinId="26" customBuiltin="1"/>
    <cellStyle name="Good 2" xfId="41"/>
    <cellStyle name="Heading 1" xfId="56" builtinId="16" customBuiltin="1"/>
    <cellStyle name="Heading 1 2" xfId="42"/>
    <cellStyle name="Heading 2" xfId="57" builtinId="17" customBuiltin="1"/>
    <cellStyle name="Heading 2 2" xfId="43"/>
    <cellStyle name="Heading 3" xfId="58" builtinId="18" customBuiltin="1"/>
    <cellStyle name="Heading 3 2" xfId="44"/>
    <cellStyle name="Heading 4" xfId="59" builtinId="19" customBuiltin="1"/>
    <cellStyle name="Heading 4 2" xfId="45"/>
    <cellStyle name="Input" xfId="63" builtinId="20" customBuiltin="1"/>
    <cellStyle name="Input 2" xfId="46"/>
    <cellStyle name="Linked Cell" xfId="66" builtinId="24" customBuiltin="1"/>
    <cellStyle name="Linked Cell 2" xfId="47"/>
    <cellStyle name="Neutral" xfId="62" builtinId="28" customBuiltin="1"/>
    <cellStyle name="Neutral 2" xfId="48"/>
    <cellStyle name="Normal" xfId="0" builtinId="0" customBuiltin="1"/>
    <cellStyle name="Normal 10" xfId="798"/>
    <cellStyle name="Normal 10 2" xfId="1735"/>
    <cellStyle name="Normal 11" xfId="851"/>
    <cellStyle name="Normal 11 2" xfId="1788"/>
    <cellStyle name="Normal 12" xfId="904"/>
    <cellStyle name="Normal 12 2" xfId="1841"/>
    <cellStyle name="Normal 13" xfId="970"/>
    <cellStyle name="Normal 13 2" xfId="1907"/>
    <cellStyle name="Normal 14" xfId="1141"/>
    <cellStyle name="Normal 14 2" xfId="2078"/>
    <cellStyle name="Normal 15" xfId="1246"/>
    <cellStyle name="Normal 15 2" xfId="12354"/>
    <cellStyle name="Normal 16" xfId="4916"/>
    <cellStyle name="Normal 16 2" xfId="16013"/>
    <cellStyle name="Normal 17" xfId="9499"/>
    <cellStyle name="Normal 18" xfId="333"/>
    <cellStyle name="Normal 19" xfId="11178"/>
    <cellStyle name="Normal 2" xfId="49"/>
    <cellStyle name="Normal 2 2" xfId="109"/>
    <cellStyle name="Normal 2 2 2" xfId="11231"/>
    <cellStyle name="Normal 2 3" xfId="350"/>
    <cellStyle name="Normal 2 4" xfId="11203"/>
    <cellStyle name="Normal 20" xfId="21961"/>
    <cellStyle name="Normal 21" xfId="22352"/>
    <cellStyle name="Normal 22" xfId="22353"/>
    <cellStyle name="Normal 3" xfId="95"/>
    <cellStyle name="Normal 3 2" xfId="1259"/>
    <cellStyle name="Normal 3 2 2" xfId="3080"/>
    <cellStyle name="Normal 3 2 2 2" xfId="7663"/>
    <cellStyle name="Normal 3 2 2 2 2" xfId="18760"/>
    <cellStyle name="Normal 3 2 2 3" xfId="14177"/>
    <cellStyle name="Normal 3 2 3" xfId="5854"/>
    <cellStyle name="Normal 3 2 3 2" xfId="16951"/>
    <cellStyle name="Normal 3 2 4" xfId="12367"/>
    <cellStyle name="Normal 3 3" xfId="4004"/>
    <cellStyle name="Normal 3 3 2" xfId="8587"/>
    <cellStyle name="Normal 3 3 2 2" xfId="19684"/>
    <cellStyle name="Normal 3 3 3" xfId="15101"/>
    <cellStyle name="Normal 3 4" xfId="2195"/>
    <cellStyle name="Normal 3 4 2" xfId="6778"/>
    <cellStyle name="Normal 3 4 2 2" xfId="17875"/>
    <cellStyle name="Normal 3 4 3" xfId="13292"/>
    <cellStyle name="Normal 3 5" xfId="4929"/>
    <cellStyle name="Normal 3 5 2" xfId="16026"/>
    <cellStyle name="Normal 3 6" xfId="332"/>
    <cellStyle name="Normal 3 6 2" xfId="11453"/>
    <cellStyle name="Normal 4" xfId="150"/>
    <cellStyle name="Normal 4 2" xfId="1260"/>
    <cellStyle name="Normal 4 3" xfId="349"/>
    <cellStyle name="Normal 5" xfId="377"/>
    <cellStyle name="Normal 5 2" xfId="1301"/>
    <cellStyle name="Normal 6" xfId="391"/>
    <cellStyle name="Normal 6 2" xfId="1315"/>
    <cellStyle name="Normal 7" xfId="561"/>
    <cellStyle name="Normal 7 2" xfId="1498"/>
    <cellStyle name="Normal 8" xfId="627"/>
    <cellStyle name="Normal 8 2" xfId="1564"/>
    <cellStyle name="Normal 9" xfId="732"/>
    <cellStyle name="Normal 9 2" xfId="1669"/>
    <cellStyle name="Note 10" xfId="203"/>
    <cellStyle name="Note 10 2" xfId="1355"/>
    <cellStyle name="Note 10 2 2" xfId="3173"/>
    <cellStyle name="Note 10 2 2 2" xfId="7756"/>
    <cellStyle name="Note 10 2 2 2 2" xfId="18853"/>
    <cellStyle name="Note 10 2 2 3" xfId="14270"/>
    <cellStyle name="Note 10 2 3" xfId="5947"/>
    <cellStyle name="Note 10 2 3 2" xfId="17044"/>
    <cellStyle name="Note 10 2 4" xfId="12460"/>
    <cellStyle name="Note 10 3" xfId="4097"/>
    <cellStyle name="Note 10 3 2" xfId="8680"/>
    <cellStyle name="Note 10 3 2 2" xfId="19777"/>
    <cellStyle name="Note 10 3 3" xfId="15194"/>
    <cellStyle name="Note 10 4" xfId="2288"/>
    <cellStyle name="Note 10 4 2" xfId="6871"/>
    <cellStyle name="Note 10 4 2 2" xfId="17968"/>
    <cellStyle name="Note 10 4 3" xfId="13385"/>
    <cellStyle name="Note 10 5" xfId="5022"/>
    <cellStyle name="Note 10 5 2" xfId="16119"/>
    <cellStyle name="Note 10 6" xfId="431"/>
    <cellStyle name="Note 10 6 2" xfId="11547"/>
    <cellStyle name="Note 10 7" xfId="11324"/>
    <cellStyle name="Note 100" xfId="10007"/>
    <cellStyle name="Note 100 2" xfId="21103"/>
    <cellStyle name="Note 101" xfId="10020"/>
    <cellStyle name="Note 101 2" xfId="21116"/>
    <cellStyle name="Note 102" xfId="10033"/>
    <cellStyle name="Note 102 2" xfId="21129"/>
    <cellStyle name="Note 103" xfId="10046"/>
    <cellStyle name="Note 103 2" xfId="21142"/>
    <cellStyle name="Note 104" xfId="10059"/>
    <cellStyle name="Note 104 2" xfId="21155"/>
    <cellStyle name="Note 105" xfId="10072"/>
    <cellStyle name="Note 105 2" xfId="21168"/>
    <cellStyle name="Note 106" xfId="10085"/>
    <cellStyle name="Note 106 2" xfId="21181"/>
    <cellStyle name="Note 107" xfId="10098"/>
    <cellStyle name="Note 107 2" xfId="21194"/>
    <cellStyle name="Note 108" xfId="10111"/>
    <cellStyle name="Note 108 2" xfId="21207"/>
    <cellStyle name="Note 109" xfId="10124"/>
    <cellStyle name="Note 109 2" xfId="21220"/>
    <cellStyle name="Note 11" xfId="216"/>
    <cellStyle name="Note 11 2" xfId="1368"/>
    <cellStyle name="Note 11 2 2" xfId="3186"/>
    <cellStyle name="Note 11 2 2 2" xfId="7769"/>
    <cellStyle name="Note 11 2 2 2 2" xfId="18866"/>
    <cellStyle name="Note 11 2 2 3" xfId="14283"/>
    <cellStyle name="Note 11 2 3" xfId="5960"/>
    <cellStyle name="Note 11 2 3 2" xfId="17057"/>
    <cellStyle name="Note 11 2 4" xfId="12473"/>
    <cellStyle name="Note 11 3" xfId="4110"/>
    <cellStyle name="Note 11 3 2" xfId="8693"/>
    <cellStyle name="Note 11 3 2 2" xfId="19790"/>
    <cellStyle name="Note 11 3 3" xfId="15207"/>
    <cellStyle name="Note 11 4" xfId="2301"/>
    <cellStyle name="Note 11 4 2" xfId="6884"/>
    <cellStyle name="Note 11 4 2 2" xfId="17981"/>
    <cellStyle name="Note 11 4 3" xfId="13398"/>
    <cellStyle name="Note 11 5" xfId="5035"/>
    <cellStyle name="Note 11 5 2" xfId="16132"/>
    <cellStyle name="Note 11 6" xfId="444"/>
    <cellStyle name="Note 11 6 2" xfId="11560"/>
    <cellStyle name="Note 11 7" xfId="11337"/>
    <cellStyle name="Note 110" xfId="10137"/>
    <cellStyle name="Note 110 2" xfId="21233"/>
    <cellStyle name="Note 111" xfId="10150"/>
    <cellStyle name="Note 111 2" xfId="21246"/>
    <cellStyle name="Note 112" xfId="10163"/>
    <cellStyle name="Note 112 2" xfId="21259"/>
    <cellStyle name="Note 113" xfId="10176"/>
    <cellStyle name="Note 113 2" xfId="21272"/>
    <cellStyle name="Note 114" xfId="10189"/>
    <cellStyle name="Note 114 2" xfId="21285"/>
    <cellStyle name="Note 115" xfId="10202"/>
    <cellStyle name="Note 115 2" xfId="21298"/>
    <cellStyle name="Note 116" xfId="10215"/>
    <cellStyle name="Note 116 2" xfId="21311"/>
    <cellStyle name="Note 117" xfId="10228"/>
    <cellStyle name="Note 117 2" xfId="21324"/>
    <cellStyle name="Note 118" xfId="10241"/>
    <cellStyle name="Note 118 2" xfId="21337"/>
    <cellStyle name="Note 119" xfId="10267"/>
    <cellStyle name="Note 119 2" xfId="21363"/>
    <cellStyle name="Note 12" xfId="229"/>
    <cellStyle name="Note 12 2" xfId="1381"/>
    <cellStyle name="Note 12 2 2" xfId="3199"/>
    <cellStyle name="Note 12 2 2 2" xfId="7782"/>
    <cellStyle name="Note 12 2 2 2 2" xfId="18879"/>
    <cellStyle name="Note 12 2 2 3" xfId="14296"/>
    <cellStyle name="Note 12 2 3" xfId="5973"/>
    <cellStyle name="Note 12 2 3 2" xfId="17070"/>
    <cellStyle name="Note 12 2 4" xfId="12486"/>
    <cellStyle name="Note 12 3" xfId="4123"/>
    <cellStyle name="Note 12 3 2" xfId="8706"/>
    <cellStyle name="Note 12 3 2 2" xfId="19803"/>
    <cellStyle name="Note 12 3 3" xfId="15220"/>
    <cellStyle name="Note 12 4" xfId="2314"/>
    <cellStyle name="Note 12 4 2" xfId="6897"/>
    <cellStyle name="Note 12 4 2 2" xfId="17994"/>
    <cellStyle name="Note 12 4 3" xfId="13411"/>
    <cellStyle name="Note 12 5" xfId="5048"/>
    <cellStyle name="Note 12 5 2" xfId="16145"/>
    <cellStyle name="Note 12 6" xfId="457"/>
    <cellStyle name="Note 12 6 2" xfId="11573"/>
    <cellStyle name="Note 12 7" xfId="11350"/>
    <cellStyle name="Note 120" xfId="10293"/>
    <cellStyle name="Note 120 2" xfId="21389"/>
    <cellStyle name="Note 121" xfId="10306"/>
    <cellStyle name="Note 121 2" xfId="21402"/>
    <cellStyle name="Note 122" xfId="10319"/>
    <cellStyle name="Note 122 2" xfId="21415"/>
    <cellStyle name="Note 123" xfId="10345"/>
    <cellStyle name="Note 123 2" xfId="21441"/>
    <cellStyle name="Note 124" xfId="10371"/>
    <cellStyle name="Note 124 2" xfId="21467"/>
    <cellStyle name="Note 125" xfId="10397"/>
    <cellStyle name="Note 125 2" xfId="21493"/>
    <cellStyle name="Note 126" xfId="10423"/>
    <cellStyle name="Note 126 2" xfId="21519"/>
    <cellStyle name="Note 127" xfId="10449"/>
    <cellStyle name="Note 127 2" xfId="21545"/>
    <cellStyle name="Note 128" xfId="10475"/>
    <cellStyle name="Note 128 2" xfId="21571"/>
    <cellStyle name="Note 129" xfId="10501"/>
    <cellStyle name="Note 129 2" xfId="21597"/>
    <cellStyle name="Note 13" xfId="242"/>
    <cellStyle name="Note 13 2" xfId="1394"/>
    <cellStyle name="Note 13 2 2" xfId="3212"/>
    <cellStyle name="Note 13 2 2 2" xfId="7795"/>
    <cellStyle name="Note 13 2 2 2 2" xfId="18892"/>
    <cellStyle name="Note 13 2 2 3" xfId="14309"/>
    <cellStyle name="Note 13 2 3" xfId="5986"/>
    <cellStyle name="Note 13 2 3 2" xfId="17083"/>
    <cellStyle name="Note 13 2 4" xfId="12499"/>
    <cellStyle name="Note 13 3" xfId="4136"/>
    <cellStyle name="Note 13 3 2" xfId="8719"/>
    <cellStyle name="Note 13 3 2 2" xfId="19816"/>
    <cellStyle name="Note 13 3 3" xfId="15233"/>
    <cellStyle name="Note 13 4" xfId="2327"/>
    <cellStyle name="Note 13 4 2" xfId="6910"/>
    <cellStyle name="Note 13 4 2 2" xfId="18007"/>
    <cellStyle name="Note 13 4 3" xfId="13424"/>
    <cellStyle name="Note 13 5" xfId="5061"/>
    <cellStyle name="Note 13 5 2" xfId="16158"/>
    <cellStyle name="Note 13 6" xfId="470"/>
    <cellStyle name="Note 13 6 2" xfId="11586"/>
    <cellStyle name="Note 13 7" xfId="11363"/>
    <cellStyle name="Note 130" xfId="10527"/>
    <cellStyle name="Note 130 2" xfId="21623"/>
    <cellStyle name="Note 131" xfId="10540"/>
    <cellStyle name="Note 131 2" xfId="21636"/>
    <cellStyle name="Note 132" xfId="10553"/>
    <cellStyle name="Note 132 2" xfId="21649"/>
    <cellStyle name="Note 133" xfId="10566"/>
    <cellStyle name="Note 133 2" xfId="21662"/>
    <cellStyle name="Note 134" xfId="10579"/>
    <cellStyle name="Note 134 2" xfId="21675"/>
    <cellStyle name="Note 135" xfId="10605"/>
    <cellStyle name="Note 135 2" xfId="21701"/>
    <cellStyle name="Note 136" xfId="10618"/>
    <cellStyle name="Note 136 2" xfId="21714"/>
    <cellStyle name="Note 137" xfId="10631"/>
    <cellStyle name="Note 137 2" xfId="21727"/>
    <cellStyle name="Note 138" xfId="10644"/>
    <cellStyle name="Note 138 2" xfId="21740"/>
    <cellStyle name="Note 139" xfId="10657"/>
    <cellStyle name="Note 139 2" xfId="21753"/>
    <cellStyle name="Note 14" xfId="255"/>
    <cellStyle name="Note 14 2" xfId="1407"/>
    <cellStyle name="Note 14 2 2" xfId="3225"/>
    <cellStyle name="Note 14 2 2 2" xfId="7808"/>
    <cellStyle name="Note 14 2 2 2 2" xfId="18905"/>
    <cellStyle name="Note 14 2 2 3" xfId="14322"/>
    <cellStyle name="Note 14 2 3" xfId="5999"/>
    <cellStyle name="Note 14 2 3 2" xfId="17096"/>
    <cellStyle name="Note 14 2 4" xfId="12512"/>
    <cellStyle name="Note 14 3" xfId="4149"/>
    <cellStyle name="Note 14 3 2" xfId="8732"/>
    <cellStyle name="Note 14 3 2 2" xfId="19829"/>
    <cellStyle name="Note 14 3 3" xfId="15246"/>
    <cellStyle name="Note 14 4" xfId="2340"/>
    <cellStyle name="Note 14 4 2" xfId="6923"/>
    <cellStyle name="Note 14 4 2 2" xfId="18020"/>
    <cellStyle name="Note 14 4 3" xfId="13437"/>
    <cellStyle name="Note 14 5" xfId="5074"/>
    <cellStyle name="Note 14 5 2" xfId="16171"/>
    <cellStyle name="Note 14 6" xfId="483"/>
    <cellStyle name="Note 14 6 2" xfId="11599"/>
    <cellStyle name="Note 14 7" xfId="11376"/>
    <cellStyle name="Note 140" xfId="10670"/>
    <cellStyle name="Note 140 2" xfId="21766"/>
    <cellStyle name="Note 141" xfId="10683"/>
    <cellStyle name="Note 141 2" xfId="21779"/>
    <cellStyle name="Note 142" xfId="10696"/>
    <cellStyle name="Note 142 2" xfId="21792"/>
    <cellStyle name="Note 143" xfId="10709"/>
    <cellStyle name="Note 143 2" xfId="21805"/>
    <cellStyle name="Note 144" xfId="10722"/>
    <cellStyle name="Note 144 2" xfId="21818"/>
    <cellStyle name="Note 145" xfId="10735"/>
    <cellStyle name="Note 145 2" xfId="21831"/>
    <cellStyle name="Note 146" xfId="10748"/>
    <cellStyle name="Note 146 2" xfId="21844"/>
    <cellStyle name="Note 147" xfId="10761"/>
    <cellStyle name="Note 147 2" xfId="21857"/>
    <cellStyle name="Note 148" xfId="10787"/>
    <cellStyle name="Note 148 2" xfId="21883"/>
    <cellStyle name="Note 149" xfId="10800"/>
    <cellStyle name="Note 149 2" xfId="21896"/>
    <cellStyle name="Note 15" xfId="294"/>
    <cellStyle name="Note 15 2" xfId="1420"/>
    <cellStyle name="Note 15 2 2" xfId="3238"/>
    <cellStyle name="Note 15 2 2 2" xfId="7821"/>
    <cellStyle name="Note 15 2 2 2 2" xfId="18918"/>
    <cellStyle name="Note 15 2 2 3" xfId="14335"/>
    <cellStyle name="Note 15 2 3" xfId="6012"/>
    <cellStyle name="Note 15 2 3 2" xfId="17109"/>
    <cellStyle name="Note 15 2 4" xfId="12525"/>
    <cellStyle name="Note 15 3" xfId="4162"/>
    <cellStyle name="Note 15 3 2" xfId="8745"/>
    <cellStyle name="Note 15 3 2 2" xfId="19842"/>
    <cellStyle name="Note 15 3 3" xfId="15259"/>
    <cellStyle name="Note 15 4" xfId="2353"/>
    <cellStyle name="Note 15 4 2" xfId="6936"/>
    <cellStyle name="Note 15 4 2 2" xfId="18033"/>
    <cellStyle name="Note 15 4 3" xfId="13450"/>
    <cellStyle name="Note 15 5" xfId="5087"/>
    <cellStyle name="Note 15 5 2" xfId="16184"/>
    <cellStyle name="Note 15 6" xfId="496"/>
    <cellStyle name="Note 15 6 2" xfId="11612"/>
    <cellStyle name="Note 15 7" xfId="11415"/>
    <cellStyle name="Note 150" xfId="10813"/>
    <cellStyle name="Note 150 2" xfId="21909"/>
    <cellStyle name="Note 151" xfId="10826"/>
    <cellStyle name="Note 151 2" xfId="21922"/>
    <cellStyle name="Note 152" xfId="10839"/>
    <cellStyle name="Note 153" xfId="10852"/>
    <cellStyle name="Note 154" xfId="10865"/>
    <cellStyle name="Note 155" xfId="10878"/>
    <cellStyle name="Note 156" xfId="10891"/>
    <cellStyle name="Note 157" xfId="10904"/>
    <cellStyle name="Note 158" xfId="10917"/>
    <cellStyle name="Note 159" xfId="10930"/>
    <cellStyle name="Note 16" xfId="320"/>
    <cellStyle name="Note 16 2" xfId="1433"/>
    <cellStyle name="Note 16 2 2" xfId="3251"/>
    <cellStyle name="Note 16 2 2 2" xfId="7834"/>
    <cellStyle name="Note 16 2 2 2 2" xfId="18931"/>
    <cellStyle name="Note 16 2 2 3" xfId="14348"/>
    <cellStyle name="Note 16 2 3" xfId="6025"/>
    <cellStyle name="Note 16 2 3 2" xfId="17122"/>
    <cellStyle name="Note 16 2 4" xfId="12538"/>
    <cellStyle name="Note 16 3" xfId="4175"/>
    <cellStyle name="Note 16 3 2" xfId="8758"/>
    <cellStyle name="Note 16 3 2 2" xfId="19855"/>
    <cellStyle name="Note 16 3 3" xfId="15272"/>
    <cellStyle name="Note 16 4" xfId="2366"/>
    <cellStyle name="Note 16 4 2" xfId="6949"/>
    <cellStyle name="Note 16 4 2 2" xfId="18046"/>
    <cellStyle name="Note 16 4 3" xfId="13463"/>
    <cellStyle name="Note 16 5" xfId="5100"/>
    <cellStyle name="Note 16 5 2" xfId="16197"/>
    <cellStyle name="Note 16 6" xfId="11441"/>
    <cellStyle name="Note 160" xfId="10943"/>
    <cellStyle name="Note 161" xfId="10956"/>
    <cellStyle name="Note 162" xfId="10969"/>
    <cellStyle name="Note 163" xfId="10982"/>
    <cellStyle name="Note 164" xfId="10995"/>
    <cellStyle name="Note 165" xfId="11008"/>
    <cellStyle name="Note 166" xfId="11021"/>
    <cellStyle name="Note 167" xfId="11034"/>
    <cellStyle name="Note 168" xfId="11047"/>
    <cellStyle name="Note 169" xfId="11060"/>
    <cellStyle name="Note 17" xfId="509"/>
    <cellStyle name="Note 17 2" xfId="1446"/>
    <cellStyle name="Note 17 2 2" xfId="3264"/>
    <cellStyle name="Note 17 2 2 2" xfId="7847"/>
    <cellStyle name="Note 17 2 2 2 2" xfId="18944"/>
    <cellStyle name="Note 17 2 2 3" xfId="14361"/>
    <cellStyle name="Note 17 2 3" xfId="6038"/>
    <cellStyle name="Note 17 2 3 2" xfId="17135"/>
    <cellStyle name="Note 17 2 4" xfId="12551"/>
    <cellStyle name="Note 17 3" xfId="4188"/>
    <cellStyle name="Note 17 3 2" xfId="8771"/>
    <cellStyle name="Note 17 3 2 2" xfId="19868"/>
    <cellStyle name="Note 17 3 3" xfId="15285"/>
    <cellStyle name="Note 17 4" xfId="2379"/>
    <cellStyle name="Note 17 4 2" xfId="6962"/>
    <cellStyle name="Note 17 4 2 2" xfId="18059"/>
    <cellStyle name="Note 17 4 3" xfId="13476"/>
    <cellStyle name="Note 17 5" xfId="5113"/>
    <cellStyle name="Note 17 5 2" xfId="16210"/>
    <cellStyle name="Note 17 6" xfId="11625"/>
    <cellStyle name="Note 170" xfId="11073"/>
    <cellStyle name="Note 171" xfId="11086"/>
    <cellStyle name="Note 172" xfId="11099"/>
    <cellStyle name="Note 173" xfId="11112"/>
    <cellStyle name="Note 174" xfId="11125"/>
    <cellStyle name="Note 175" xfId="11138"/>
    <cellStyle name="Note 176" xfId="11151"/>
    <cellStyle name="Note 177" xfId="11164"/>
    <cellStyle name="Note 178" xfId="21935"/>
    <cellStyle name="Note 179" xfId="21948"/>
    <cellStyle name="Note 18" xfId="522"/>
    <cellStyle name="Note 18 2" xfId="1459"/>
    <cellStyle name="Note 18 2 2" xfId="3277"/>
    <cellStyle name="Note 18 2 2 2" xfId="7860"/>
    <cellStyle name="Note 18 2 2 2 2" xfId="18957"/>
    <cellStyle name="Note 18 2 2 3" xfId="14374"/>
    <cellStyle name="Note 18 2 3" xfId="6051"/>
    <cellStyle name="Note 18 2 3 2" xfId="17148"/>
    <cellStyle name="Note 18 2 4" xfId="12564"/>
    <cellStyle name="Note 18 3" xfId="4201"/>
    <cellStyle name="Note 18 3 2" xfId="8784"/>
    <cellStyle name="Note 18 3 2 2" xfId="19881"/>
    <cellStyle name="Note 18 3 3" xfId="15298"/>
    <cellStyle name="Note 18 4" xfId="2392"/>
    <cellStyle name="Note 18 4 2" xfId="6975"/>
    <cellStyle name="Note 18 4 2 2" xfId="18072"/>
    <cellStyle name="Note 18 4 3" xfId="13489"/>
    <cellStyle name="Note 18 5" xfId="5126"/>
    <cellStyle name="Note 18 5 2" xfId="16223"/>
    <cellStyle name="Note 18 6" xfId="11638"/>
    <cellStyle name="Note 180" xfId="21962"/>
    <cellStyle name="Note 181" xfId="21975"/>
    <cellStyle name="Note 182" xfId="21988"/>
    <cellStyle name="Note 183" xfId="22001"/>
    <cellStyle name="Note 184" xfId="22014"/>
    <cellStyle name="Note 185" xfId="22027"/>
    <cellStyle name="Note 186" xfId="22040"/>
    <cellStyle name="Note 187" xfId="22053"/>
    <cellStyle name="Note 188" xfId="22066"/>
    <cellStyle name="Note 189" xfId="22079"/>
    <cellStyle name="Note 19" xfId="535"/>
    <cellStyle name="Note 19 2" xfId="1472"/>
    <cellStyle name="Note 19 2 2" xfId="3290"/>
    <cellStyle name="Note 19 2 2 2" xfId="7873"/>
    <cellStyle name="Note 19 2 2 2 2" xfId="18970"/>
    <cellStyle name="Note 19 2 2 3" xfId="14387"/>
    <cellStyle name="Note 19 2 3" xfId="6064"/>
    <cellStyle name="Note 19 2 3 2" xfId="17161"/>
    <cellStyle name="Note 19 2 4" xfId="12577"/>
    <cellStyle name="Note 19 3" xfId="4214"/>
    <cellStyle name="Note 19 3 2" xfId="8797"/>
    <cellStyle name="Note 19 3 2 2" xfId="19894"/>
    <cellStyle name="Note 19 3 3" xfId="15311"/>
    <cellStyle name="Note 19 4" xfId="2405"/>
    <cellStyle name="Note 19 4 2" xfId="6988"/>
    <cellStyle name="Note 19 4 2 2" xfId="18085"/>
    <cellStyle name="Note 19 4 3" xfId="13502"/>
    <cellStyle name="Note 19 5" xfId="5139"/>
    <cellStyle name="Note 19 5 2" xfId="16236"/>
    <cellStyle name="Note 19 6" xfId="11651"/>
    <cellStyle name="Note 190" xfId="22092"/>
    <cellStyle name="Note 191" xfId="22105"/>
    <cellStyle name="Note 192" xfId="22118"/>
    <cellStyle name="Note 193" xfId="22131"/>
    <cellStyle name="Note 194" xfId="22144"/>
    <cellStyle name="Note 195" xfId="22157"/>
    <cellStyle name="Note 196" xfId="22170"/>
    <cellStyle name="Note 197" xfId="22183"/>
    <cellStyle name="Note 198" xfId="22196"/>
    <cellStyle name="Note 199" xfId="22209"/>
    <cellStyle name="Note 2" xfId="50"/>
    <cellStyle name="Note 2 10" xfId="9591"/>
    <cellStyle name="Note 2 10 2" xfId="20687"/>
    <cellStyle name="Note 2 11" xfId="9617"/>
    <cellStyle name="Note 2 11 2" xfId="20713"/>
    <cellStyle name="Note 2 12" xfId="9643"/>
    <cellStyle name="Note 2 12 2" xfId="20739"/>
    <cellStyle name="Note 2 13" xfId="9669"/>
    <cellStyle name="Note 2 13 2" xfId="20765"/>
    <cellStyle name="Note 2 14" xfId="9695"/>
    <cellStyle name="Note 2 14 2" xfId="20791"/>
    <cellStyle name="Note 2 15" xfId="9721"/>
    <cellStyle name="Note 2 15 2" xfId="20817"/>
    <cellStyle name="Note 2 16" xfId="9747"/>
    <cellStyle name="Note 2 16 2" xfId="20843"/>
    <cellStyle name="Note 2 17" xfId="9773"/>
    <cellStyle name="Note 2 17 2" xfId="20869"/>
    <cellStyle name="Note 2 18" xfId="9799"/>
    <cellStyle name="Note 2 18 2" xfId="20895"/>
    <cellStyle name="Note 2 19" xfId="9825"/>
    <cellStyle name="Note 2 19 2" xfId="20921"/>
    <cellStyle name="Note 2 2" xfId="110"/>
    <cellStyle name="Note 2 2 2" xfId="3081"/>
    <cellStyle name="Note 2 2 2 2" xfId="7664"/>
    <cellStyle name="Note 2 2 2 2 2" xfId="18761"/>
    <cellStyle name="Note 2 2 2 3" xfId="14178"/>
    <cellStyle name="Note 2 2 3" xfId="5855"/>
    <cellStyle name="Note 2 2 3 2" xfId="16952"/>
    <cellStyle name="Note 2 2 4" xfId="1261"/>
    <cellStyle name="Note 2 2 4 2" xfId="12368"/>
    <cellStyle name="Note 2 2 5" xfId="11232"/>
    <cellStyle name="Note 2 20" xfId="9851"/>
    <cellStyle name="Note 2 20 2" xfId="20947"/>
    <cellStyle name="Note 2 21" xfId="9877"/>
    <cellStyle name="Note 2 21 2" xfId="20973"/>
    <cellStyle name="Note 2 22" xfId="9916"/>
    <cellStyle name="Note 2 22 2" xfId="21012"/>
    <cellStyle name="Note 2 23" xfId="10254"/>
    <cellStyle name="Note 2 23 2" xfId="21350"/>
    <cellStyle name="Note 2 24" xfId="10280"/>
    <cellStyle name="Note 2 24 2" xfId="21376"/>
    <cellStyle name="Note 2 25" xfId="10332"/>
    <cellStyle name="Note 2 25 2" xfId="21428"/>
    <cellStyle name="Note 2 26" xfId="10358"/>
    <cellStyle name="Note 2 26 2" xfId="21454"/>
    <cellStyle name="Note 2 27" xfId="10384"/>
    <cellStyle name="Note 2 27 2" xfId="21480"/>
    <cellStyle name="Note 2 28" xfId="10410"/>
    <cellStyle name="Note 2 28 2" xfId="21506"/>
    <cellStyle name="Note 2 29" xfId="10436"/>
    <cellStyle name="Note 2 29 2" xfId="21532"/>
    <cellStyle name="Note 2 3" xfId="137"/>
    <cellStyle name="Note 2 3 2" xfId="8588"/>
    <cellStyle name="Note 2 3 2 2" xfId="19685"/>
    <cellStyle name="Note 2 3 3" xfId="4005"/>
    <cellStyle name="Note 2 3 3 2" xfId="15102"/>
    <cellStyle name="Note 2 3 4" xfId="11259"/>
    <cellStyle name="Note 2 30" xfId="10462"/>
    <cellStyle name="Note 2 30 2" xfId="21558"/>
    <cellStyle name="Note 2 31" xfId="10488"/>
    <cellStyle name="Note 2 31 2" xfId="21584"/>
    <cellStyle name="Note 2 32" xfId="10514"/>
    <cellStyle name="Note 2 32 2" xfId="21610"/>
    <cellStyle name="Note 2 33" xfId="10592"/>
    <cellStyle name="Note 2 33 2" xfId="21688"/>
    <cellStyle name="Note 2 34" xfId="10774"/>
    <cellStyle name="Note 2 34 2" xfId="21870"/>
    <cellStyle name="Note 2 35" xfId="11204"/>
    <cellStyle name="Note 2 4" xfId="164"/>
    <cellStyle name="Note 2 4 2" xfId="6779"/>
    <cellStyle name="Note 2 4 2 2" xfId="17876"/>
    <cellStyle name="Note 2 4 3" xfId="2196"/>
    <cellStyle name="Note 2 4 3 2" xfId="13293"/>
    <cellStyle name="Note 2 4 4" xfId="11285"/>
    <cellStyle name="Note 2 5" xfId="268"/>
    <cellStyle name="Note 2 5 2" xfId="9473"/>
    <cellStyle name="Note 2 5 2 2" xfId="20570"/>
    <cellStyle name="Note 2 5 3" xfId="4890"/>
    <cellStyle name="Note 2 5 3 2" xfId="15987"/>
    <cellStyle name="Note 2 5 4" xfId="11389"/>
    <cellStyle name="Note 2 6" xfId="307"/>
    <cellStyle name="Note 2 6 2" xfId="4930"/>
    <cellStyle name="Note 2 6 2 2" xfId="16027"/>
    <cellStyle name="Note 2 6 3" xfId="11428"/>
    <cellStyle name="Note 2 7" xfId="336"/>
    <cellStyle name="Note 2 7 2" xfId="11456"/>
    <cellStyle name="Note 2 8" xfId="9539"/>
    <cellStyle name="Note 2 8 2" xfId="20635"/>
    <cellStyle name="Note 2 9" xfId="9565"/>
    <cellStyle name="Note 2 9 2" xfId="20661"/>
    <cellStyle name="Note 20" xfId="548"/>
    <cellStyle name="Note 20 2" xfId="1485"/>
    <cellStyle name="Note 20 2 2" xfId="3303"/>
    <cellStyle name="Note 20 2 2 2" xfId="7886"/>
    <cellStyle name="Note 20 2 2 2 2" xfId="18983"/>
    <cellStyle name="Note 20 2 2 3" xfId="14400"/>
    <cellStyle name="Note 20 2 3" xfId="6077"/>
    <cellStyle name="Note 20 2 3 2" xfId="17174"/>
    <cellStyle name="Note 20 2 4" xfId="12590"/>
    <cellStyle name="Note 20 3" xfId="4227"/>
    <cellStyle name="Note 20 3 2" xfId="8810"/>
    <cellStyle name="Note 20 3 2 2" xfId="19907"/>
    <cellStyle name="Note 20 3 3" xfId="15324"/>
    <cellStyle name="Note 20 4" xfId="2418"/>
    <cellStyle name="Note 20 4 2" xfId="7001"/>
    <cellStyle name="Note 20 4 2 2" xfId="18098"/>
    <cellStyle name="Note 20 4 3" xfId="13515"/>
    <cellStyle name="Note 20 5" xfId="5152"/>
    <cellStyle name="Note 20 5 2" xfId="16249"/>
    <cellStyle name="Note 20 6" xfId="11664"/>
    <cellStyle name="Note 200" xfId="22222"/>
    <cellStyle name="Note 201" xfId="22235"/>
    <cellStyle name="Note 202" xfId="22248"/>
    <cellStyle name="Note 203" xfId="22261"/>
    <cellStyle name="Note 204" xfId="22274"/>
    <cellStyle name="Note 205" xfId="22287"/>
    <cellStyle name="Note 206" xfId="22300"/>
    <cellStyle name="Note 207" xfId="22313"/>
    <cellStyle name="Note 208" xfId="22326"/>
    <cellStyle name="Note 209" xfId="22339"/>
    <cellStyle name="Note 21" xfId="562"/>
    <cellStyle name="Note 21 2" xfId="1499"/>
    <cellStyle name="Note 21 2 2" xfId="3316"/>
    <cellStyle name="Note 21 2 2 2" xfId="7899"/>
    <cellStyle name="Note 21 2 2 2 2" xfId="18996"/>
    <cellStyle name="Note 21 2 2 3" xfId="14413"/>
    <cellStyle name="Note 21 2 3" xfId="6090"/>
    <cellStyle name="Note 21 2 3 2" xfId="17187"/>
    <cellStyle name="Note 21 2 4" xfId="12603"/>
    <cellStyle name="Note 21 3" xfId="4240"/>
    <cellStyle name="Note 21 3 2" xfId="8823"/>
    <cellStyle name="Note 21 3 2 2" xfId="19920"/>
    <cellStyle name="Note 21 3 3" xfId="15337"/>
    <cellStyle name="Note 21 4" xfId="2431"/>
    <cellStyle name="Note 21 4 2" xfId="7014"/>
    <cellStyle name="Note 21 4 2 2" xfId="18111"/>
    <cellStyle name="Note 21 4 3" xfId="13528"/>
    <cellStyle name="Note 21 5" xfId="5165"/>
    <cellStyle name="Note 21 5 2" xfId="16262"/>
    <cellStyle name="Note 21 6" xfId="11677"/>
    <cellStyle name="Note 22" xfId="575"/>
    <cellStyle name="Note 22 2" xfId="1512"/>
    <cellStyle name="Note 22 2 2" xfId="3329"/>
    <cellStyle name="Note 22 2 2 2" xfId="7912"/>
    <cellStyle name="Note 22 2 2 2 2" xfId="19009"/>
    <cellStyle name="Note 22 2 2 3" xfId="14426"/>
    <cellStyle name="Note 22 2 3" xfId="6103"/>
    <cellStyle name="Note 22 2 3 2" xfId="17200"/>
    <cellStyle name="Note 22 2 4" xfId="12616"/>
    <cellStyle name="Note 22 3" xfId="4253"/>
    <cellStyle name="Note 22 3 2" xfId="8836"/>
    <cellStyle name="Note 22 3 2 2" xfId="19933"/>
    <cellStyle name="Note 22 3 3" xfId="15350"/>
    <cellStyle name="Note 22 4" xfId="2444"/>
    <cellStyle name="Note 22 4 2" xfId="7027"/>
    <cellStyle name="Note 22 4 2 2" xfId="18124"/>
    <cellStyle name="Note 22 4 3" xfId="13541"/>
    <cellStyle name="Note 22 5" xfId="5178"/>
    <cellStyle name="Note 22 5 2" xfId="16275"/>
    <cellStyle name="Note 22 6" xfId="11690"/>
    <cellStyle name="Note 23" xfId="588"/>
    <cellStyle name="Note 23 2" xfId="1525"/>
    <cellStyle name="Note 23 2 2" xfId="3342"/>
    <cellStyle name="Note 23 2 2 2" xfId="7925"/>
    <cellStyle name="Note 23 2 2 2 2" xfId="19022"/>
    <cellStyle name="Note 23 2 2 3" xfId="14439"/>
    <cellStyle name="Note 23 2 3" xfId="6116"/>
    <cellStyle name="Note 23 2 3 2" xfId="17213"/>
    <cellStyle name="Note 23 2 4" xfId="12629"/>
    <cellStyle name="Note 23 3" xfId="4266"/>
    <cellStyle name="Note 23 3 2" xfId="8849"/>
    <cellStyle name="Note 23 3 2 2" xfId="19946"/>
    <cellStyle name="Note 23 3 3" xfId="15363"/>
    <cellStyle name="Note 23 4" xfId="2457"/>
    <cellStyle name="Note 23 4 2" xfId="7040"/>
    <cellStyle name="Note 23 4 2 2" xfId="18137"/>
    <cellStyle name="Note 23 4 3" xfId="13554"/>
    <cellStyle name="Note 23 5" xfId="5191"/>
    <cellStyle name="Note 23 5 2" xfId="16288"/>
    <cellStyle name="Note 23 6" xfId="11703"/>
    <cellStyle name="Note 24" xfId="601"/>
    <cellStyle name="Note 24 2" xfId="1538"/>
    <cellStyle name="Note 24 2 2" xfId="3355"/>
    <cellStyle name="Note 24 2 2 2" xfId="7938"/>
    <cellStyle name="Note 24 2 2 2 2" xfId="19035"/>
    <cellStyle name="Note 24 2 2 3" xfId="14452"/>
    <cellStyle name="Note 24 2 3" xfId="6129"/>
    <cellStyle name="Note 24 2 3 2" xfId="17226"/>
    <cellStyle name="Note 24 2 4" xfId="12642"/>
    <cellStyle name="Note 24 3" xfId="4279"/>
    <cellStyle name="Note 24 3 2" xfId="8862"/>
    <cellStyle name="Note 24 3 2 2" xfId="19959"/>
    <cellStyle name="Note 24 3 3" xfId="15376"/>
    <cellStyle name="Note 24 4" xfId="2470"/>
    <cellStyle name="Note 24 4 2" xfId="7053"/>
    <cellStyle name="Note 24 4 2 2" xfId="18150"/>
    <cellStyle name="Note 24 4 3" xfId="13567"/>
    <cellStyle name="Note 24 5" xfId="5204"/>
    <cellStyle name="Note 24 5 2" xfId="16301"/>
    <cellStyle name="Note 24 6" xfId="11716"/>
    <cellStyle name="Note 25" xfId="614"/>
    <cellStyle name="Note 25 2" xfId="1551"/>
    <cellStyle name="Note 25 2 2" xfId="3368"/>
    <cellStyle name="Note 25 2 2 2" xfId="7951"/>
    <cellStyle name="Note 25 2 2 2 2" xfId="19048"/>
    <cellStyle name="Note 25 2 2 3" xfId="14465"/>
    <cellStyle name="Note 25 2 3" xfId="6142"/>
    <cellStyle name="Note 25 2 3 2" xfId="17239"/>
    <cellStyle name="Note 25 2 4" xfId="12655"/>
    <cellStyle name="Note 25 3" xfId="4292"/>
    <cellStyle name="Note 25 3 2" xfId="8875"/>
    <cellStyle name="Note 25 3 2 2" xfId="19972"/>
    <cellStyle name="Note 25 3 3" xfId="15389"/>
    <cellStyle name="Note 25 4" xfId="2483"/>
    <cellStyle name="Note 25 4 2" xfId="7066"/>
    <cellStyle name="Note 25 4 2 2" xfId="18163"/>
    <cellStyle name="Note 25 4 3" xfId="13580"/>
    <cellStyle name="Note 25 5" xfId="5217"/>
    <cellStyle name="Note 25 5 2" xfId="16314"/>
    <cellStyle name="Note 25 6" xfId="11729"/>
    <cellStyle name="Note 26" xfId="628"/>
    <cellStyle name="Note 26 2" xfId="1565"/>
    <cellStyle name="Note 26 2 2" xfId="3381"/>
    <cellStyle name="Note 26 2 2 2" xfId="7964"/>
    <cellStyle name="Note 26 2 2 2 2" xfId="19061"/>
    <cellStyle name="Note 26 2 2 3" xfId="14478"/>
    <cellStyle name="Note 26 2 3" xfId="6155"/>
    <cellStyle name="Note 26 2 3 2" xfId="17252"/>
    <cellStyle name="Note 26 2 4" xfId="12668"/>
    <cellStyle name="Note 26 3" xfId="4305"/>
    <cellStyle name="Note 26 3 2" xfId="8888"/>
    <cellStyle name="Note 26 3 2 2" xfId="19985"/>
    <cellStyle name="Note 26 3 3" xfId="15402"/>
    <cellStyle name="Note 26 4" xfId="2496"/>
    <cellStyle name="Note 26 4 2" xfId="7079"/>
    <cellStyle name="Note 26 4 2 2" xfId="18176"/>
    <cellStyle name="Note 26 4 3" xfId="13593"/>
    <cellStyle name="Note 26 5" xfId="5230"/>
    <cellStyle name="Note 26 5 2" xfId="16327"/>
    <cellStyle name="Note 26 6" xfId="11742"/>
    <cellStyle name="Note 27" xfId="641"/>
    <cellStyle name="Note 27 2" xfId="1578"/>
    <cellStyle name="Note 27 2 2" xfId="3394"/>
    <cellStyle name="Note 27 2 2 2" xfId="7977"/>
    <cellStyle name="Note 27 2 2 2 2" xfId="19074"/>
    <cellStyle name="Note 27 2 2 3" xfId="14491"/>
    <cellStyle name="Note 27 2 3" xfId="6168"/>
    <cellStyle name="Note 27 2 3 2" xfId="17265"/>
    <cellStyle name="Note 27 2 4" xfId="12681"/>
    <cellStyle name="Note 27 3" xfId="4318"/>
    <cellStyle name="Note 27 3 2" xfId="8901"/>
    <cellStyle name="Note 27 3 2 2" xfId="19998"/>
    <cellStyle name="Note 27 3 3" xfId="15415"/>
    <cellStyle name="Note 27 4" xfId="2509"/>
    <cellStyle name="Note 27 4 2" xfId="7092"/>
    <cellStyle name="Note 27 4 2 2" xfId="18189"/>
    <cellStyle name="Note 27 4 3" xfId="13606"/>
    <cellStyle name="Note 27 5" xfId="5243"/>
    <cellStyle name="Note 27 5 2" xfId="16340"/>
    <cellStyle name="Note 27 6" xfId="11755"/>
    <cellStyle name="Note 28" xfId="654"/>
    <cellStyle name="Note 28 2" xfId="1591"/>
    <cellStyle name="Note 28 2 2" xfId="3407"/>
    <cellStyle name="Note 28 2 2 2" xfId="7990"/>
    <cellStyle name="Note 28 2 2 2 2" xfId="19087"/>
    <cellStyle name="Note 28 2 2 3" xfId="14504"/>
    <cellStyle name="Note 28 2 3" xfId="6181"/>
    <cellStyle name="Note 28 2 3 2" xfId="17278"/>
    <cellStyle name="Note 28 2 4" xfId="12694"/>
    <cellStyle name="Note 28 3" xfId="4331"/>
    <cellStyle name="Note 28 3 2" xfId="8914"/>
    <cellStyle name="Note 28 3 2 2" xfId="20011"/>
    <cellStyle name="Note 28 3 3" xfId="15428"/>
    <cellStyle name="Note 28 4" xfId="2522"/>
    <cellStyle name="Note 28 4 2" xfId="7105"/>
    <cellStyle name="Note 28 4 2 2" xfId="18202"/>
    <cellStyle name="Note 28 4 3" xfId="13619"/>
    <cellStyle name="Note 28 5" xfId="5256"/>
    <cellStyle name="Note 28 5 2" xfId="16353"/>
    <cellStyle name="Note 28 6" xfId="11768"/>
    <cellStyle name="Note 29" xfId="667"/>
    <cellStyle name="Note 29 2" xfId="1604"/>
    <cellStyle name="Note 29 2 2" xfId="3420"/>
    <cellStyle name="Note 29 2 2 2" xfId="8003"/>
    <cellStyle name="Note 29 2 2 2 2" xfId="19100"/>
    <cellStyle name="Note 29 2 2 3" xfId="14517"/>
    <cellStyle name="Note 29 2 3" xfId="6194"/>
    <cellStyle name="Note 29 2 3 2" xfId="17291"/>
    <cellStyle name="Note 29 2 4" xfId="12707"/>
    <cellStyle name="Note 29 3" xfId="4344"/>
    <cellStyle name="Note 29 3 2" xfId="8927"/>
    <cellStyle name="Note 29 3 2 2" xfId="20024"/>
    <cellStyle name="Note 29 3 3" xfId="15441"/>
    <cellStyle name="Note 29 4" xfId="2535"/>
    <cellStyle name="Note 29 4 2" xfId="7118"/>
    <cellStyle name="Note 29 4 2 2" xfId="18215"/>
    <cellStyle name="Note 29 4 3" xfId="13632"/>
    <cellStyle name="Note 29 5" xfId="5269"/>
    <cellStyle name="Note 29 5 2" xfId="16366"/>
    <cellStyle name="Note 29 6" xfId="11781"/>
    <cellStyle name="Note 3" xfId="51"/>
    <cellStyle name="Note 3 2" xfId="281"/>
    <cellStyle name="Note 3 2 2" xfId="3082"/>
    <cellStyle name="Note 3 2 2 2" xfId="7665"/>
    <cellStyle name="Note 3 2 2 2 2" xfId="18762"/>
    <cellStyle name="Note 3 2 2 3" xfId="14179"/>
    <cellStyle name="Note 3 2 3" xfId="5856"/>
    <cellStyle name="Note 3 2 3 2" xfId="16953"/>
    <cellStyle name="Note 3 2 4" xfId="1262"/>
    <cellStyle name="Note 3 2 4 2" xfId="12369"/>
    <cellStyle name="Note 3 2 5" xfId="11402"/>
    <cellStyle name="Note 3 3" xfId="4006"/>
    <cellStyle name="Note 3 3 2" xfId="8589"/>
    <cellStyle name="Note 3 3 2 2" xfId="19686"/>
    <cellStyle name="Note 3 3 3" xfId="15103"/>
    <cellStyle name="Note 3 4" xfId="2197"/>
    <cellStyle name="Note 3 4 2" xfId="6780"/>
    <cellStyle name="Note 3 4 2 2" xfId="17877"/>
    <cellStyle name="Note 3 4 3" xfId="13294"/>
    <cellStyle name="Note 3 5" xfId="4931"/>
    <cellStyle name="Note 3 5 2" xfId="16028"/>
    <cellStyle name="Note 3 6" xfId="325"/>
    <cellStyle name="Note 3 6 2" xfId="11446"/>
    <cellStyle name="Note 3 7" xfId="11205"/>
    <cellStyle name="Note 30" xfId="680"/>
    <cellStyle name="Note 30 2" xfId="1617"/>
    <cellStyle name="Note 30 2 2" xfId="3433"/>
    <cellStyle name="Note 30 2 2 2" xfId="8016"/>
    <cellStyle name="Note 30 2 2 2 2" xfId="19113"/>
    <cellStyle name="Note 30 2 2 3" xfId="14530"/>
    <cellStyle name="Note 30 2 3" xfId="6207"/>
    <cellStyle name="Note 30 2 3 2" xfId="17304"/>
    <cellStyle name="Note 30 2 4" xfId="12720"/>
    <cellStyle name="Note 30 3" xfId="4357"/>
    <cellStyle name="Note 30 3 2" xfId="8940"/>
    <cellStyle name="Note 30 3 2 2" xfId="20037"/>
    <cellStyle name="Note 30 3 3" xfId="15454"/>
    <cellStyle name="Note 30 4" xfId="2548"/>
    <cellStyle name="Note 30 4 2" xfId="7131"/>
    <cellStyle name="Note 30 4 2 2" xfId="18228"/>
    <cellStyle name="Note 30 4 3" xfId="13645"/>
    <cellStyle name="Note 30 5" xfId="5282"/>
    <cellStyle name="Note 30 5 2" xfId="16379"/>
    <cellStyle name="Note 30 6" xfId="11794"/>
    <cellStyle name="Note 31" xfId="693"/>
    <cellStyle name="Note 31 2" xfId="1630"/>
    <cellStyle name="Note 31 2 2" xfId="3446"/>
    <cellStyle name="Note 31 2 2 2" xfId="8029"/>
    <cellStyle name="Note 31 2 2 2 2" xfId="19126"/>
    <cellStyle name="Note 31 2 2 3" xfId="14543"/>
    <cellStyle name="Note 31 2 3" xfId="6220"/>
    <cellStyle name="Note 31 2 3 2" xfId="17317"/>
    <cellStyle name="Note 31 2 4" xfId="12733"/>
    <cellStyle name="Note 31 3" xfId="4370"/>
    <cellStyle name="Note 31 3 2" xfId="8953"/>
    <cellStyle name="Note 31 3 2 2" xfId="20050"/>
    <cellStyle name="Note 31 3 3" xfId="15467"/>
    <cellStyle name="Note 31 4" xfId="2561"/>
    <cellStyle name="Note 31 4 2" xfId="7144"/>
    <cellStyle name="Note 31 4 2 2" xfId="18241"/>
    <cellStyle name="Note 31 4 3" xfId="13658"/>
    <cellStyle name="Note 31 5" xfId="5295"/>
    <cellStyle name="Note 31 5 2" xfId="16392"/>
    <cellStyle name="Note 31 6" xfId="11807"/>
    <cellStyle name="Note 32" xfId="706"/>
    <cellStyle name="Note 32 2" xfId="1643"/>
    <cellStyle name="Note 32 2 2" xfId="3459"/>
    <cellStyle name="Note 32 2 2 2" xfId="8042"/>
    <cellStyle name="Note 32 2 2 2 2" xfId="19139"/>
    <cellStyle name="Note 32 2 2 3" xfId="14556"/>
    <cellStyle name="Note 32 2 3" xfId="6233"/>
    <cellStyle name="Note 32 2 3 2" xfId="17330"/>
    <cellStyle name="Note 32 2 4" xfId="12746"/>
    <cellStyle name="Note 32 3" xfId="4383"/>
    <cellStyle name="Note 32 3 2" xfId="8966"/>
    <cellStyle name="Note 32 3 2 2" xfId="20063"/>
    <cellStyle name="Note 32 3 3" xfId="15480"/>
    <cellStyle name="Note 32 4" xfId="2574"/>
    <cellStyle name="Note 32 4 2" xfId="7157"/>
    <cellStyle name="Note 32 4 2 2" xfId="18254"/>
    <cellStyle name="Note 32 4 3" xfId="13671"/>
    <cellStyle name="Note 32 5" xfId="5308"/>
    <cellStyle name="Note 32 5 2" xfId="16405"/>
    <cellStyle name="Note 32 6" xfId="11820"/>
    <cellStyle name="Note 33" xfId="719"/>
    <cellStyle name="Note 33 2" xfId="1656"/>
    <cellStyle name="Note 33 2 2" xfId="3472"/>
    <cellStyle name="Note 33 2 2 2" xfId="8055"/>
    <cellStyle name="Note 33 2 2 2 2" xfId="19152"/>
    <cellStyle name="Note 33 2 2 3" xfId="14569"/>
    <cellStyle name="Note 33 2 3" xfId="6246"/>
    <cellStyle name="Note 33 2 3 2" xfId="17343"/>
    <cellStyle name="Note 33 2 4" xfId="12759"/>
    <cellStyle name="Note 33 3" xfId="4396"/>
    <cellStyle name="Note 33 3 2" xfId="8979"/>
    <cellStyle name="Note 33 3 2 2" xfId="20076"/>
    <cellStyle name="Note 33 3 3" xfId="15493"/>
    <cellStyle name="Note 33 4" xfId="2587"/>
    <cellStyle name="Note 33 4 2" xfId="7170"/>
    <cellStyle name="Note 33 4 2 2" xfId="18267"/>
    <cellStyle name="Note 33 4 3" xfId="13684"/>
    <cellStyle name="Note 33 5" xfId="5321"/>
    <cellStyle name="Note 33 5 2" xfId="16418"/>
    <cellStyle name="Note 33 6" xfId="11833"/>
    <cellStyle name="Note 34" xfId="733"/>
    <cellStyle name="Note 34 2" xfId="1670"/>
    <cellStyle name="Note 34 2 2" xfId="3485"/>
    <cellStyle name="Note 34 2 2 2" xfId="8068"/>
    <cellStyle name="Note 34 2 2 2 2" xfId="19165"/>
    <cellStyle name="Note 34 2 2 3" xfId="14582"/>
    <cellStyle name="Note 34 2 3" xfId="6259"/>
    <cellStyle name="Note 34 2 3 2" xfId="17356"/>
    <cellStyle name="Note 34 2 4" xfId="12772"/>
    <cellStyle name="Note 34 3" xfId="4409"/>
    <cellStyle name="Note 34 3 2" xfId="8992"/>
    <cellStyle name="Note 34 3 2 2" xfId="20089"/>
    <cellStyle name="Note 34 3 3" xfId="15506"/>
    <cellStyle name="Note 34 4" xfId="2600"/>
    <cellStyle name="Note 34 4 2" xfId="7183"/>
    <cellStyle name="Note 34 4 2 2" xfId="18280"/>
    <cellStyle name="Note 34 4 3" xfId="13697"/>
    <cellStyle name="Note 34 5" xfId="5334"/>
    <cellStyle name="Note 34 5 2" xfId="16431"/>
    <cellStyle name="Note 34 6" xfId="11846"/>
    <cellStyle name="Note 35" xfId="746"/>
    <cellStyle name="Note 35 2" xfId="1683"/>
    <cellStyle name="Note 35 2 2" xfId="3498"/>
    <cellStyle name="Note 35 2 2 2" xfId="8081"/>
    <cellStyle name="Note 35 2 2 2 2" xfId="19178"/>
    <cellStyle name="Note 35 2 2 3" xfId="14595"/>
    <cellStyle name="Note 35 2 3" xfId="6272"/>
    <cellStyle name="Note 35 2 3 2" xfId="17369"/>
    <cellStyle name="Note 35 2 4" xfId="12785"/>
    <cellStyle name="Note 35 3" xfId="4422"/>
    <cellStyle name="Note 35 3 2" xfId="9005"/>
    <cellStyle name="Note 35 3 2 2" xfId="20102"/>
    <cellStyle name="Note 35 3 3" xfId="15519"/>
    <cellStyle name="Note 35 4" xfId="2613"/>
    <cellStyle name="Note 35 4 2" xfId="7196"/>
    <cellStyle name="Note 35 4 2 2" xfId="18293"/>
    <cellStyle name="Note 35 4 3" xfId="13710"/>
    <cellStyle name="Note 35 5" xfId="5347"/>
    <cellStyle name="Note 35 5 2" xfId="16444"/>
    <cellStyle name="Note 35 6" xfId="11859"/>
    <cellStyle name="Note 36" xfId="759"/>
    <cellStyle name="Note 36 2" xfId="1696"/>
    <cellStyle name="Note 36 2 2" xfId="3511"/>
    <cellStyle name="Note 36 2 2 2" xfId="8094"/>
    <cellStyle name="Note 36 2 2 2 2" xfId="19191"/>
    <cellStyle name="Note 36 2 2 3" xfId="14608"/>
    <cellStyle name="Note 36 2 3" xfId="6285"/>
    <cellStyle name="Note 36 2 3 2" xfId="17382"/>
    <cellStyle name="Note 36 2 4" xfId="12798"/>
    <cellStyle name="Note 36 3" xfId="4435"/>
    <cellStyle name="Note 36 3 2" xfId="9018"/>
    <cellStyle name="Note 36 3 2 2" xfId="20115"/>
    <cellStyle name="Note 36 3 3" xfId="15532"/>
    <cellStyle name="Note 36 4" xfId="2626"/>
    <cellStyle name="Note 36 4 2" xfId="7209"/>
    <cellStyle name="Note 36 4 2 2" xfId="18306"/>
    <cellStyle name="Note 36 4 3" xfId="13723"/>
    <cellStyle name="Note 36 5" xfId="5360"/>
    <cellStyle name="Note 36 5 2" xfId="16457"/>
    <cellStyle name="Note 36 6" xfId="11872"/>
    <cellStyle name="Note 37" xfId="772"/>
    <cellStyle name="Note 37 2" xfId="1709"/>
    <cellStyle name="Note 37 2 2" xfId="3524"/>
    <cellStyle name="Note 37 2 2 2" xfId="8107"/>
    <cellStyle name="Note 37 2 2 2 2" xfId="19204"/>
    <cellStyle name="Note 37 2 2 3" xfId="14621"/>
    <cellStyle name="Note 37 2 3" xfId="6298"/>
    <cellStyle name="Note 37 2 3 2" xfId="17395"/>
    <cellStyle name="Note 37 2 4" xfId="12811"/>
    <cellStyle name="Note 37 3" xfId="4448"/>
    <cellStyle name="Note 37 3 2" xfId="9031"/>
    <cellStyle name="Note 37 3 2 2" xfId="20128"/>
    <cellStyle name="Note 37 3 3" xfId="15545"/>
    <cellStyle name="Note 37 4" xfId="2639"/>
    <cellStyle name="Note 37 4 2" xfId="7222"/>
    <cellStyle name="Note 37 4 2 2" xfId="18319"/>
    <cellStyle name="Note 37 4 3" xfId="13736"/>
    <cellStyle name="Note 37 5" xfId="5373"/>
    <cellStyle name="Note 37 5 2" xfId="16470"/>
    <cellStyle name="Note 37 6" xfId="11885"/>
    <cellStyle name="Note 38" xfId="785"/>
    <cellStyle name="Note 38 2" xfId="1722"/>
    <cellStyle name="Note 38 2 2" xfId="3537"/>
    <cellStyle name="Note 38 2 2 2" xfId="8120"/>
    <cellStyle name="Note 38 2 2 2 2" xfId="19217"/>
    <cellStyle name="Note 38 2 2 3" xfId="14634"/>
    <cellStyle name="Note 38 2 3" xfId="6311"/>
    <cellStyle name="Note 38 2 3 2" xfId="17408"/>
    <cellStyle name="Note 38 2 4" xfId="12824"/>
    <cellStyle name="Note 38 3" xfId="4461"/>
    <cellStyle name="Note 38 3 2" xfId="9044"/>
    <cellStyle name="Note 38 3 2 2" xfId="20141"/>
    <cellStyle name="Note 38 3 3" xfId="15558"/>
    <cellStyle name="Note 38 4" xfId="2652"/>
    <cellStyle name="Note 38 4 2" xfId="7235"/>
    <cellStyle name="Note 38 4 2 2" xfId="18332"/>
    <cellStyle name="Note 38 4 3" xfId="13749"/>
    <cellStyle name="Note 38 5" xfId="5386"/>
    <cellStyle name="Note 38 5 2" xfId="16483"/>
    <cellStyle name="Note 38 6" xfId="11898"/>
    <cellStyle name="Note 39" xfId="799"/>
    <cellStyle name="Note 39 2" xfId="1736"/>
    <cellStyle name="Note 39 2 2" xfId="3550"/>
    <cellStyle name="Note 39 2 2 2" xfId="8133"/>
    <cellStyle name="Note 39 2 2 2 2" xfId="19230"/>
    <cellStyle name="Note 39 2 2 3" xfId="14647"/>
    <cellStyle name="Note 39 2 3" xfId="6324"/>
    <cellStyle name="Note 39 2 3 2" xfId="17421"/>
    <cellStyle name="Note 39 2 4" xfId="12837"/>
    <cellStyle name="Note 39 3" xfId="4474"/>
    <cellStyle name="Note 39 3 2" xfId="9057"/>
    <cellStyle name="Note 39 3 2 2" xfId="20154"/>
    <cellStyle name="Note 39 3 3" xfId="15571"/>
    <cellStyle name="Note 39 4" xfId="2665"/>
    <cellStyle name="Note 39 4 2" xfId="7248"/>
    <cellStyle name="Note 39 4 2 2" xfId="18345"/>
    <cellStyle name="Note 39 4 3" xfId="13762"/>
    <cellStyle name="Note 39 5" xfId="5399"/>
    <cellStyle name="Note 39 5 2" xfId="16496"/>
    <cellStyle name="Note 39 6" xfId="11911"/>
    <cellStyle name="Note 4" xfId="96"/>
    <cellStyle name="Note 4 2" xfId="1275"/>
    <cellStyle name="Note 4 2 2" xfId="3095"/>
    <cellStyle name="Note 4 2 2 2" xfId="7678"/>
    <cellStyle name="Note 4 2 2 2 2" xfId="18775"/>
    <cellStyle name="Note 4 2 2 3" xfId="14192"/>
    <cellStyle name="Note 4 2 3" xfId="5869"/>
    <cellStyle name="Note 4 2 3 2" xfId="16966"/>
    <cellStyle name="Note 4 2 4" xfId="12382"/>
    <cellStyle name="Note 4 3" xfId="4019"/>
    <cellStyle name="Note 4 3 2" xfId="8602"/>
    <cellStyle name="Note 4 3 2 2" xfId="19699"/>
    <cellStyle name="Note 4 3 3" xfId="15116"/>
    <cellStyle name="Note 4 4" xfId="2210"/>
    <cellStyle name="Note 4 4 2" xfId="6793"/>
    <cellStyle name="Note 4 4 2 2" xfId="17890"/>
    <cellStyle name="Note 4 4 3" xfId="13307"/>
    <cellStyle name="Note 4 5" xfId="4944"/>
    <cellStyle name="Note 4 5 2" xfId="16041"/>
    <cellStyle name="Note 4 6" xfId="351"/>
    <cellStyle name="Note 4 6 2" xfId="11469"/>
    <cellStyle name="Note 4 7" xfId="11218"/>
    <cellStyle name="Note 40" xfId="812"/>
    <cellStyle name="Note 40 2" xfId="1749"/>
    <cellStyle name="Note 40 2 2" xfId="3563"/>
    <cellStyle name="Note 40 2 2 2" xfId="8146"/>
    <cellStyle name="Note 40 2 2 2 2" xfId="19243"/>
    <cellStyle name="Note 40 2 2 3" xfId="14660"/>
    <cellStyle name="Note 40 2 3" xfId="6337"/>
    <cellStyle name="Note 40 2 3 2" xfId="17434"/>
    <cellStyle name="Note 40 2 4" xfId="12850"/>
    <cellStyle name="Note 40 3" xfId="4487"/>
    <cellStyle name="Note 40 3 2" xfId="9070"/>
    <cellStyle name="Note 40 3 2 2" xfId="20167"/>
    <cellStyle name="Note 40 3 3" xfId="15584"/>
    <cellStyle name="Note 40 4" xfId="2678"/>
    <cellStyle name="Note 40 4 2" xfId="7261"/>
    <cellStyle name="Note 40 4 2 2" xfId="18358"/>
    <cellStyle name="Note 40 4 3" xfId="13775"/>
    <cellStyle name="Note 40 5" xfId="5412"/>
    <cellStyle name="Note 40 5 2" xfId="16509"/>
    <cellStyle name="Note 40 6" xfId="11924"/>
    <cellStyle name="Note 41" xfId="825"/>
    <cellStyle name="Note 41 2" xfId="1762"/>
    <cellStyle name="Note 41 2 2" xfId="3576"/>
    <cellStyle name="Note 41 2 2 2" xfId="8159"/>
    <cellStyle name="Note 41 2 2 2 2" xfId="19256"/>
    <cellStyle name="Note 41 2 2 3" xfId="14673"/>
    <cellStyle name="Note 41 2 3" xfId="6350"/>
    <cellStyle name="Note 41 2 3 2" xfId="17447"/>
    <cellStyle name="Note 41 2 4" xfId="12863"/>
    <cellStyle name="Note 41 3" xfId="4500"/>
    <cellStyle name="Note 41 3 2" xfId="9083"/>
    <cellStyle name="Note 41 3 2 2" xfId="20180"/>
    <cellStyle name="Note 41 3 3" xfId="15597"/>
    <cellStyle name="Note 41 4" xfId="2691"/>
    <cellStyle name="Note 41 4 2" xfId="7274"/>
    <cellStyle name="Note 41 4 2 2" xfId="18371"/>
    <cellStyle name="Note 41 4 3" xfId="13788"/>
    <cellStyle name="Note 41 5" xfId="5425"/>
    <cellStyle name="Note 41 5 2" xfId="16522"/>
    <cellStyle name="Note 41 6" xfId="11937"/>
    <cellStyle name="Note 42" xfId="838"/>
    <cellStyle name="Note 42 2" xfId="1775"/>
    <cellStyle name="Note 42 2 2" xfId="3589"/>
    <cellStyle name="Note 42 2 2 2" xfId="8172"/>
    <cellStyle name="Note 42 2 2 2 2" xfId="19269"/>
    <cellStyle name="Note 42 2 2 3" xfId="14686"/>
    <cellStyle name="Note 42 2 3" xfId="6363"/>
    <cellStyle name="Note 42 2 3 2" xfId="17460"/>
    <cellStyle name="Note 42 2 4" xfId="12876"/>
    <cellStyle name="Note 42 3" xfId="4513"/>
    <cellStyle name="Note 42 3 2" xfId="9096"/>
    <cellStyle name="Note 42 3 2 2" xfId="20193"/>
    <cellStyle name="Note 42 3 3" xfId="15610"/>
    <cellStyle name="Note 42 4" xfId="2704"/>
    <cellStyle name="Note 42 4 2" xfId="7287"/>
    <cellStyle name="Note 42 4 2 2" xfId="18384"/>
    <cellStyle name="Note 42 4 3" xfId="13801"/>
    <cellStyle name="Note 42 5" xfId="5438"/>
    <cellStyle name="Note 42 5 2" xfId="16535"/>
    <cellStyle name="Note 42 6" xfId="11950"/>
    <cellStyle name="Note 43" xfId="852"/>
    <cellStyle name="Note 43 2" xfId="1789"/>
    <cellStyle name="Note 43 2 2" xfId="3602"/>
    <cellStyle name="Note 43 2 2 2" xfId="8185"/>
    <cellStyle name="Note 43 2 2 2 2" xfId="19282"/>
    <cellStyle name="Note 43 2 2 3" xfId="14699"/>
    <cellStyle name="Note 43 2 3" xfId="6376"/>
    <cellStyle name="Note 43 2 3 2" xfId="17473"/>
    <cellStyle name="Note 43 2 4" xfId="12889"/>
    <cellStyle name="Note 43 3" xfId="4526"/>
    <cellStyle name="Note 43 3 2" xfId="9109"/>
    <cellStyle name="Note 43 3 2 2" xfId="20206"/>
    <cellStyle name="Note 43 3 3" xfId="15623"/>
    <cellStyle name="Note 43 4" xfId="2717"/>
    <cellStyle name="Note 43 4 2" xfId="7300"/>
    <cellStyle name="Note 43 4 2 2" xfId="18397"/>
    <cellStyle name="Note 43 4 3" xfId="13814"/>
    <cellStyle name="Note 43 5" xfId="5451"/>
    <cellStyle name="Note 43 5 2" xfId="16548"/>
    <cellStyle name="Note 43 6" xfId="11963"/>
    <cellStyle name="Note 44" xfId="865"/>
    <cellStyle name="Note 44 2" xfId="1802"/>
    <cellStyle name="Note 44 2 2" xfId="3615"/>
    <cellStyle name="Note 44 2 2 2" xfId="8198"/>
    <cellStyle name="Note 44 2 2 2 2" xfId="19295"/>
    <cellStyle name="Note 44 2 2 3" xfId="14712"/>
    <cellStyle name="Note 44 2 3" xfId="6389"/>
    <cellStyle name="Note 44 2 3 2" xfId="17486"/>
    <cellStyle name="Note 44 2 4" xfId="12902"/>
    <cellStyle name="Note 44 3" xfId="4539"/>
    <cellStyle name="Note 44 3 2" xfId="9122"/>
    <cellStyle name="Note 44 3 2 2" xfId="20219"/>
    <cellStyle name="Note 44 3 3" xfId="15636"/>
    <cellStyle name="Note 44 4" xfId="2730"/>
    <cellStyle name="Note 44 4 2" xfId="7313"/>
    <cellStyle name="Note 44 4 2 2" xfId="18410"/>
    <cellStyle name="Note 44 4 3" xfId="13827"/>
    <cellStyle name="Note 44 5" xfId="5464"/>
    <cellStyle name="Note 44 5 2" xfId="16561"/>
    <cellStyle name="Note 44 6" xfId="11976"/>
    <cellStyle name="Note 45" xfId="878"/>
    <cellStyle name="Note 45 2" xfId="1815"/>
    <cellStyle name="Note 45 2 2" xfId="3628"/>
    <cellStyle name="Note 45 2 2 2" xfId="8211"/>
    <cellStyle name="Note 45 2 2 2 2" xfId="19308"/>
    <cellStyle name="Note 45 2 2 3" xfId="14725"/>
    <cellStyle name="Note 45 2 3" xfId="6402"/>
    <cellStyle name="Note 45 2 3 2" xfId="17499"/>
    <cellStyle name="Note 45 2 4" xfId="12915"/>
    <cellStyle name="Note 45 3" xfId="4552"/>
    <cellStyle name="Note 45 3 2" xfId="9135"/>
    <cellStyle name="Note 45 3 2 2" xfId="20232"/>
    <cellStyle name="Note 45 3 3" xfId="15649"/>
    <cellStyle name="Note 45 4" xfId="2743"/>
    <cellStyle name="Note 45 4 2" xfId="7326"/>
    <cellStyle name="Note 45 4 2 2" xfId="18423"/>
    <cellStyle name="Note 45 4 3" xfId="13840"/>
    <cellStyle name="Note 45 5" xfId="5477"/>
    <cellStyle name="Note 45 5 2" xfId="16574"/>
    <cellStyle name="Note 45 6" xfId="11989"/>
    <cellStyle name="Note 46" xfId="891"/>
    <cellStyle name="Note 46 2" xfId="1828"/>
    <cellStyle name="Note 46 2 2" xfId="3641"/>
    <cellStyle name="Note 46 2 2 2" xfId="8224"/>
    <cellStyle name="Note 46 2 2 2 2" xfId="19321"/>
    <cellStyle name="Note 46 2 2 3" xfId="14738"/>
    <cellStyle name="Note 46 2 3" xfId="6415"/>
    <cellStyle name="Note 46 2 3 2" xfId="17512"/>
    <cellStyle name="Note 46 2 4" xfId="12928"/>
    <cellStyle name="Note 46 3" xfId="4565"/>
    <cellStyle name="Note 46 3 2" xfId="9148"/>
    <cellStyle name="Note 46 3 2 2" xfId="20245"/>
    <cellStyle name="Note 46 3 3" xfId="15662"/>
    <cellStyle name="Note 46 4" xfId="2756"/>
    <cellStyle name="Note 46 4 2" xfId="7339"/>
    <cellStyle name="Note 46 4 2 2" xfId="18436"/>
    <cellStyle name="Note 46 4 3" xfId="13853"/>
    <cellStyle name="Note 46 5" xfId="5490"/>
    <cellStyle name="Note 46 5 2" xfId="16587"/>
    <cellStyle name="Note 46 6" xfId="12002"/>
    <cellStyle name="Note 47" xfId="905"/>
    <cellStyle name="Note 47 2" xfId="1842"/>
    <cellStyle name="Note 47 2 2" xfId="3654"/>
    <cellStyle name="Note 47 2 2 2" xfId="8237"/>
    <cellStyle name="Note 47 2 2 2 2" xfId="19334"/>
    <cellStyle name="Note 47 2 2 3" xfId="14751"/>
    <cellStyle name="Note 47 2 3" xfId="6428"/>
    <cellStyle name="Note 47 2 3 2" xfId="17525"/>
    <cellStyle name="Note 47 2 4" xfId="12941"/>
    <cellStyle name="Note 47 3" xfId="4578"/>
    <cellStyle name="Note 47 3 2" xfId="9161"/>
    <cellStyle name="Note 47 3 2 2" xfId="20258"/>
    <cellStyle name="Note 47 3 3" xfId="15675"/>
    <cellStyle name="Note 47 4" xfId="2769"/>
    <cellStyle name="Note 47 4 2" xfId="7352"/>
    <cellStyle name="Note 47 4 2 2" xfId="18449"/>
    <cellStyle name="Note 47 4 3" xfId="13866"/>
    <cellStyle name="Note 47 5" xfId="5503"/>
    <cellStyle name="Note 47 5 2" xfId="16600"/>
    <cellStyle name="Note 47 6" xfId="12015"/>
    <cellStyle name="Note 48" xfId="918"/>
    <cellStyle name="Note 48 2" xfId="1855"/>
    <cellStyle name="Note 48 2 2" xfId="3667"/>
    <cellStyle name="Note 48 2 2 2" xfId="8250"/>
    <cellStyle name="Note 48 2 2 2 2" xfId="19347"/>
    <cellStyle name="Note 48 2 2 3" xfId="14764"/>
    <cellStyle name="Note 48 2 3" xfId="6441"/>
    <cellStyle name="Note 48 2 3 2" xfId="17538"/>
    <cellStyle name="Note 48 2 4" xfId="12954"/>
    <cellStyle name="Note 48 3" xfId="4591"/>
    <cellStyle name="Note 48 3 2" xfId="9174"/>
    <cellStyle name="Note 48 3 2 2" xfId="20271"/>
    <cellStyle name="Note 48 3 3" xfId="15688"/>
    <cellStyle name="Note 48 4" xfId="2782"/>
    <cellStyle name="Note 48 4 2" xfId="7365"/>
    <cellStyle name="Note 48 4 2 2" xfId="18462"/>
    <cellStyle name="Note 48 4 3" xfId="13879"/>
    <cellStyle name="Note 48 5" xfId="5516"/>
    <cellStyle name="Note 48 5 2" xfId="16613"/>
    <cellStyle name="Note 48 6" xfId="12028"/>
    <cellStyle name="Note 49" xfId="931"/>
    <cellStyle name="Note 49 2" xfId="1868"/>
    <cellStyle name="Note 49 2 2" xfId="3680"/>
    <cellStyle name="Note 49 2 2 2" xfId="8263"/>
    <cellStyle name="Note 49 2 2 2 2" xfId="19360"/>
    <cellStyle name="Note 49 2 2 3" xfId="14777"/>
    <cellStyle name="Note 49 2 3" xfId="6454"/>
    <cellStyle name="Note 49 2 3 2" xfId="17551"/>
    <cellStyle name="Note 49 2 4" xfId="12967"/>
    <cellStyle name="Note 49 3" xfId="4604"/>
    <cellStyle name="Note 49 3 2" xfId="9187"/>
    <cellStyle name="Note 49 3 2 2" xfId="20284"/>
    <cellStyle name="Note 49 3 3" xfId="15701"/>
    <cellStyle name="Note 49 4" xfId="2795"/>
    <cellStyle name="Note 49 4 2" xfId="7378"/>
    <cellStyle name="Note 49 4 2 2" xfId="18475"/>
    <cellStyle name="Note 49 4 3" xfId="13892"/>
    <cellStyle name="Note 49 5" xfId="5529"/>
    <cellStyle name="Note 49 5 2" xfId="16626"/>
    <cellStyle name="Note 49 6" xfId="12041"/>
    <cellStyle name="Note 5" xfId="111"/>
    <cellStyle name="Note 5 2" xfId="1288"/>
    <cellStyle name="Note 5 2 2" xfId="3108"/>
    <cellStyle name="Note 5 2 2 2" xfId="7691"/>
    <cellStyle name="Note 5 2 2 2 2" xfId="18788"/>
    <cellStyle name="Note 5 2 2 3" xfId="14205"/>
    <cellStyle name="Note 5 2 3" xfId="5882"/>
    <cellStyle name="Note 5 2 3 2" xfId="16979"/>
    <cellStyle name="Note 5 2 4" xfId="12395"/>
    <cellStyle name="Note 5 3" xfId="4032"/>
    <cellStyle name="Note 5 3 2" xfId="8615"/>
    <cellStyle name="Note 5 3 2 2" xfId="19712"/>
    <cellStyle name="Note 5 3 3" xfId="15129"/>
    <cellStyle name="Note 5 4" xfId="2223"/>
    <cellStyle name="Note 5 4 2" xfId="6806"/>
    <cellStyle name="Note 5 4 2 2" xfId="17903"/>
    <cellStyle name="Note 5 4 3" xfId="13320"/>
    <cellStyle name="Note 5 5" xfId="4957"/>
    <cellStyle name="Note 5 5 2" xfId="16054"/>
    <cellStyle name="Note 5 6" xfId="364"/>
    <cellStyle name="Note 5 6 2" xfId="11482"/>
    <cellStyle name="Note 5 7" xfId="11233"/>
    <cellStyle name="Note 50" xfId="944"/>
    <cellStyle name="Note 50 2" xfId="1881"/>
    <cellStyle name="Note 50 2 2" xfId="3693"/>
    <cellStyle name="Note 50 2 2 2" xfId="8276"/>
    <cellStyle name="Note 50 2 2 2 2" xfId="19373"/>
    <cellStyle name="Note 50 2 2 3" xfId="14790"/>
    <cellStyle name="Note 50 2 3" xfId="6467"/>
    <cellStyle name="Note 50 2 3 2" xfId="17564"/>
    <cellStyle name="Note 50 2 4" xfId="12980"/>
    <cellStyle name="Note 50 3" xfId="4617"/>
    <cellStyle name="Note 50 3 2" xfId="9200"/>
    <cellStyle name="Note 50 3 2 2" xfId="20297"/>
    <cellStyle name="Note 50 3 3" xfId="15714"/>
    <cellStyle name="Note 50 4" xfId="2808"/>
    <cellStyle name="Note 50 4 2" xfId="7391"/>
    <cellStyle name="Note 50 4 2 2" xfId="18488"/>
    <cellStyle name="Note 50 4 3" xfId="13905"/>
    <cellStyle name="Note 50 5" xfId="5542"/>
    <cellStyle name="Note 50 5 2" xfId="16639"/>
    <cellStyle name="Note 50 6" xfId="12054"/>
    <cellStyle name="Note 51" xfId="957"/>
    <cellStyle name="Note 51 2" xfId="1894"/>
    <cellStyle name="Note 51 2 2" xfId="3706"/>
    <cellStyle name="Note 51 2 2 2" xfId="8289"/>
    <cellStyle name="Note 51 2 2 2 2" xfId="19386"/>
    <cellStyle name="Note 51 2 2 3" xfId="14803"/>
    <cellStyle name="Note 51 2 3" xfId="6480"/>
    <cellStyle name="Note 51 2 3 2" xfId="17577"/>
    <cellStyle name="Note 51 2 4" xfId="12993"/>
    <cellStyle name="Note 51 3" xfId="4630"/>
    <cellStyle name="Note 51 3 2" xfId="9213"/>
    <cellStyle name="Note 51 3 2 2" xfId="20310"/>
    <cellStyle name="Note 51 3 3" xfId="15727"/>
    <cellStyle name="Note 51 4" xfId="2821"/>
    <cellStyle name="Note 51 4 2" xfId="7404"/>
    <cellStyle name="Note 51 4 2 2" xfId="18501"/>
    <cellStyle name="Note 51 4 3" xfId="13918"/>
    <cellStyle name="Note 51 5" xfId="5555"/>
    <cellStyle name="Note 51 5 2" xfId="16652"/>
    <cellStyle name="Note 51 6" xfId="12067"/>
    <cellStyle name="Note 52" xfId="971"/>
    <cellStyle name="Note 52 2" xfId="1908"/>
    <cellStyle name="Note 52 2 2" xfId="3719"/>
    <cellStyle name="Note 52 2 2 2" xfId="8302"/>
    <cellStyle name="Note 52 2 2 2 2" xfId="19399"/>
    <cellStyle name="Note 52 2 2 3" xfId="14816"/>
    <cellStyle name="Note 52 2 3" xfId="6493"/>
    <cellStyle name="Note 52 2 3 2" xfId="17590"/>
    <cellStyle name="Note 52 2 4" xfId="13006"/>
    <cellStyle name="Note 52 3" xfId="4643"/>
    <cellStyle name="Note 52 3 2" xfId="9226"/>
    <cellStyle name="Note 52 3 2 2" xfId="20323"/>
    <cellStyle name="Note 52 3 3" xfId="15740"/>
    <cellStyle name="Note 52 4" xfId="2834"/>
    <cellStyle name="Note 52 4 2" xfId="7417"/>
    <cellStyle name="Note 52 4 2 2" xfId="18514"/>
    <cellStyle name="Note 52 4 3" xfId="13931"/>
    <cellStyle name="Note 52 5" xfId="5568"/>
    <cellStyle name="Note 52 5 2" xfId="16665"/>
    <cellStyle name="Note 52 6" xfId="12080"/>
    <cellStyle name="Note 53" xfId="984"/>
    <cellStyle name="Note 53 2" xfId="1921"/>
    <cellStyle name="Note 53 2 2" xfId="3732"/>
    <cellStyle name="Note 53 2 2 2" xfId="8315"/>
    <cellStyle name="Note 53 2 2 2 2" xfId="19412"/>
    <cellStyle name="Note 53 2 2 3" xfId="14829"/>
    <cellStyle name="Note 53 2 3" xfId="6506"/>
    <cellStyle name="Note 53 2 3 2" xfId="17603"/>
    <cellStyle name="Note 53 2 4" xfId="13019"/>
    <cellStyle name="Note 53 3" xfId="4656"/>
    <cellStyle name="Note 53 3 2" xfId="9239"/>
    <cellStyle name="Note 53 3 2 2" xfId="20336"/>
    <cellStyle name="Note 53 3 3" xfId="15753"/>
    <cellStyle name="Note 53 4" xfId="2847"/>
    <cellStyle name="Note 53 4 2" xfId="7430"/>
    <cellStyle name="Note 53 4 2 2" xfId="18527"/>
    <cellStyle name="Note 53 4 3" xfId="13944"/>
    <cellStyle name="Note 53 5" xfId="5581"/>
    <cellStyle name="Note 53 5 2" xfId="16678"/>
    <cellStyle name="Note 53 6" xfId="12093"/>
    <cellStyle name="Note 54" xfId="997"/>
    <cellStyle name="Note 54 2" xfId="1934"/>
    <cellStyle name="Note 54 2 2" xfId="3745"/>
    <cellStyle name="Note 54 2 2 2" xfId="8328"/>
    <cellStyle name="Note 54 2 2 2 2" xfId="19425"/>
    <cellStyle name="Note 54 2 2 3" xfId="14842"/>
    <cellStyle name="Note 54 2 3" xfId="6519"/>
    <cellStyle name="Note 54 2 3 2" xfId="17616"/>
    <cellStyle name="Note 54 2 4" xfId="13032"/>
    <cellStyle name="Note 54 3" xfId="4669"/>
    <cellStyle name="Note 54 3 2" xfId="9252"/>
    <cellStyle name="Note 54 3 2 2" xfId="20349"/>
    <cellStyle name="Note 54 3 3" xfId="15766"/>
    <cellStyle name="Note 54 4" xfId="2860"/>
    <cellStyle name="Note 54 4 2" xfId="7443"/>
    <cellStyle name="Note 54 4 2 2" xfId="18540"/>
    <cellStyle name="Note 54 4 3" xfId="13957"/>
    <cellStyle name="Note 54 5" xfId="5594"/>
    <cellStyle name="Note 54 5 2" xfId="16691"/>
    <cellStyle name="Note 54 6" xfId="12106"/>
    <cellStyle name="Note 55" xfId="1010"/>
    <cellStyle name="Note 55 2" xfId="1947"/>
    <cellStyle name="Note 55 2 2" xfId="3758"/>
    <cellStyle name="Note 55 2 2 2" xfId="8341"/>
    <cellStyle name="Note 55 2 2 2 2" xfId="19438"/>
    <cellStyle name="Note 55 2 2 3" xfId="14855"/>
    <cellStyle name="Note 55 2 3" xfId="6532"/>
    <cellStyle name="Note 55 2 3 2" xfId="17629"/>
    <cellStyle name="Note 55 2 4" xfId="13045"/>
    <cellStyle name="Note 55 3" xfId="4682"/>
    <cellStyle name="Note 55 3 2" xfId="9265"/>
    <cellStyle name="Note 55 3 2 2" xfId="20362"/>
    <cellStyle name="Note 55 3 3" xfId="15779"/>
    <cellStyle name="Note 55 4" xfId="2873"/>
    <cellStyle name="Note 55 4 2" xfId="7456"/>
    <cellStyle name="Note 55 4 2 2" xfId="18553"/>
    <cellStyle name="Note 55 4 3" xfId="13970"/>
    <cellStyle name="Note 55 5" xfId="5607"/>
    <cellStyle name="Note 55 5 2" xfId="16704"/>
    <cellStyle name="Note 55 6" xfId="12119"/>
    <cellStyle name="Note 56" xfId="1023"/>
    <cellStyle name="Note 56 2" xfId="1960"/>
    <cellStyle name="Note 56 2 2" xfId="3771"/>
    <cellStyle name="Note 56 2 2 2" xfId="8354"/>
    <cellStyle name="Note 56 2 2 2 2" xfId="19451"/>
    <cellStyle name="Note 56 2 2 3" xfId="14868"/>
    <cellStyle name="Note 56 2 3" xfId="6545"/>
    <cellStyle name="Note 56 2 3 2" xfId="17642"/>
    <cellStyle name="Note 56 2 4" xfId="13058"/>
    <cellStyle name="Note 56 3" xfId="4695"/>
    <cellStyle name="Note 56 3 2" xfId="9278"/>
    <cellStyle name="Note 56 3 2 2" xfId="20375"/>
    <cellStyle name="Note 56 3 3" xfId="15792"/>
    <cellStyle name="Note 56 4" xfId="2886"/>
    <cellStyle name="Note 56 4 2" xfId="7469"/>
    <cellStyle name="Note 56 4 2 2" xfId="18566"/>
    <cellStyle name="Note 56 4 3" xfId="13983"/>
    <cellStyle name="Note 56 5" xfId="5620"/>
    <cellStyle name="Note 56 5 2" xfId="16717"/>
    <cellStyle name="Note 56 6" xfId="12132"/>
    <cellStyle name="Note 57" xfId="1036"/>
    <cellStyle name="Note 57 2" xfId="1973"/>
    <cellStyle name="Note 57 2 2" xfId="3784"/>
    <cellStyle name="Note 57 2 2 2" xfId="8367"/>
    <cellStyle name="Note 57 2 2 2 2" xfId="19464"/>
    <cellStyle name="Note 57 2 2 3" xfId="14881"/>
    <cellStyle name="Note 57 2 3" xfId="6558"/>
    <cellStyle name="Note 57 2 3 2" xfId="17655"/>
    <cellStyle name="Note 57 2 4" xfId="13071"/>
    <cellStyle name="Note 57 3" xfId="4708"/>
    <cellStyle name="Note 57 3 2" xfId="9291"/>
    <cellStyle name="Note 57 3 2 2" xfId="20388"/>
    <cellStyle name="Note 57 3 3" xfId="15805"/>
    <cellStyle name="Note 57 4" xfId="2899"/>
    <cellStyle name="Note 57 4 2" xfId="7482"/>
    <cellStyle name="Note 57 4 2 2" xfId="18579"/>
    <cellStyle name="Note 57 4 3" xfId="13996"/>
    <cellStyle name="Note 57 5" xfId="5633"/>
    <cellStyle name="Note 57 5 2" xfId="16730"/>
    <cellStyle name="Note 57 6" xfId="12145"/>
    <cellStyle name="Note 58" xfId="1049"/>
    <cellStyle name="Note 58 2" xfId="1986"/>
    <cellStyle name="Note 58 2 2" xfId="3797"/>
    <cellStyle name="Note 58 2 2 2" xfId="8380"/>
    <cellStyle name="Note 58 2 2 2 2" xfId="19477"/>
    <cellStyle name="Note 58 2 2 3" xfId="14894"/>
    <cellStyle name="Note 58 2 3" xfId="6571"/>
    <cellStyle name="Note 58 2 3 2" xfId="17668"/>
    <cellStyle name="Note 58 2 4" xfId="13084"/>
    <cellStyle name="Note 58 3" xfId="4721"/>
    <cellStyle name="Note 58 3 2" xfId="9304"/>
    <cellStyle name="Note 58 3 2 2" xfId="20401"/>
    <cellStyle name="Note 58 3 3" xfId="15818"/>
    <cellStyle name="Note 58 4" xfId="2912"/>
    <cellStyle name="Note 58 4 2" xfId="7495"/>
    <cellStyle name="Note 58 4 2 2" xfId="18592"/>
    <cellStyle name="Note 58 4 3" xfId="14009"/>
    <cellStyle name="Note 58 5" xfId="5646"/>
    <cellStyle name="Note 58 5 2" xfId="16743"/>
    <cellStyle name="Note 58 6" xfId="12158"/>
    <cellStyle name="Note 59" xfId="1062"/>
    <cellStyle name="Note 59 2" xfId="1999"/>
    <cellStyle name="Note 59 2 2" xfId="3810"/>
    <cellStyle name="Note 59 2 2 2" xfId="8393"/>
    <cellStyle name="Note 59 2 2 2 2" xfId="19490"/>
    <cellStyle name="Note 59 2 2 3" xfId="14907"/>
    <cellStyle name="Note 59 2 3" xfId="6584"/>
    <cellStyle name="Note 59 2 3 2" xfId="17681"/>
    <cellStyle name="Note 59 2 4" xfId="13097"/>
    <cellStyle name="Note 59 3" xfId="4734"/>
    <cellStyle name="Note 59 3 2" xfId="9317"/>
    <cellStyle name="Note 59 3 2 2" xfId="20414"/>
    <cellStyle name="Note 59 3 3" xfId="15831"/>
    <cellStyle name="Note 59 4" xfId="2925"/>
    <cellStyle name="Note 59 4 2" xfId="7508"/>
    <cellStyle name="Note 59 4 2 2" xfId="18605"/>
    <cellStyle name="Note 59 4 3" xfId="14022"/>
    <cellStyle name="Note 59 5" xfId="5659"/>
    <cellStyle name="Note 59 5 2" xfId="16756"/>
    <cellStyle name="Note 59 6" xfId="12171"/>
    <cellStyle name="Note 6" xfId="124"/>
    <cellStyle name="Note 6 2" xfId="1302"/>
    <cellStyle name="Note 6 2 2" xfId="3121"/>
    <cellStyle name="Note 6 2 2 2" xfId="7704"/>
    <cellStyle name="Note 6 2 2 2 2" xfId="18801"/>
    <cellStyle name="Note 6 2 2 3" xfId="14218"/>
    <cellStyle name="Note 6 2 3" xfId="5895"/>
    <cellStyle name="Note 6 2 3 2" xfId="16992"/>
    <cellStyle name="Note 6 2 4" xfId="12408"/>
    <cellStyle name="Note 6 3" xfId="4045"/>
    <cellStyle name="Note 6 3 2" xfId="8628"/>
    <cellStyle name="Note 6 3 2 2" xfId="19725"/>
    <cellStyle name="Note 6 3 3" xfId="15142"/>
    <cellStyle name="Note 6 4" xfId="2236"/>
    <cellStyle name="Note 6 4 2" xfId="6819"/>
    <cellStyle name="Note 6 4 2 2" xfId="17916"/>
    <cellStyle name="Note 6 4 3" xfId="13333"/>
    <cellStyle name="Note 6 5" xfId="4970"/>
    <cellStyle name="Note 6 5 2" xfId="16067"/>
    <cellStyle name="Note 6 6" xfId="378"/>
    <cellStyle name="Note 6 6 2" xfId="11495"/>
    <cellStyle name="Note 6 7" xfId="11246"/>
    <cellStyle name="Note 60" xfId="1075"/>
    <cellStyle name="Note 60 2" xfId="2012"/>
    <cellStyle name="Note 60 2 2" xfId="3823"/>
    <cellStyle name="Note 60 2 2 2" xfId="8406"/>
    <cellStyle name="Note 60 2 2 2 2" xfId="19503"/>
    <cellStyle name="Note 60 2 2 3" xfId="14920"/>
    <cellStyle name="Note 60 2 3" xfId="6597"/>
    <cellStyle name="Note 60 2 3 2" xfId="17694"/>
    <cellStyle name="Note 60 2 4" xfId="13110"/>
    <cellStyle name="Note 60 3" xfId="4747"/>
    <cellStyle name="Note 60 3 2" xfId="9330"/>
    <cellStyle name="Note 60 3 2 2" xfId="20427"/>
    <cellStyle name="Note 60 3 3" xfId="15844"/>
    <cellStyle name="Note 60 4" xfId="2938"/>
    <cellStyle name="Note 60 4 2" xfId="7521"/>
    <cellStyle name="Note 60 4 2 2" xfId="18618"/>
    <cellStyle name="Note 60 4 3" xfId="14035"/>
    <cellStyle name="Note 60 5" xfId="5672"/>
    <cellStyle name="Note 60 5 2" xfId="16769"/>
    <cellStyle name="Note 60 6" xfId="12184"/>
    <cellStyle name="Note 61" xfId="1088"/>
    <cellStyle name="Note 61 2" xfId="2025"/>
    <cellStyle name="Note 61 2 2" xfId="3836"/>
    <cellStyle name="Note 61 2 2 2" xfId="8419"/>
    <cellStyle name="Note 61 2 2 2 2" xfId="19516"/>
    <cellStyle name="Note 61 2 2 3" xfId="14933"/>
    <cellStyle name="Note 61 2 3" xfId="6610"/>
    <cellStyle name="Note 61 2 3 2" xfId="17707"/>
    <cellStyle name="Note 61 2 4" xfId="13123"/>
    <cellStyle name="Note 61 3" xfId="4760"/>
    <cellStyle name="Note 61 3 2" xfId="9343"/>
    <cellStyle name="Note 61 3 2 2" xfId="20440"/>
    <cellStyle name="Note 61 3 3" xfId="15857"/>
    <cellStyle name="Note 61 4" xfId="2951"/>
    <cellStyle name="Note 61 4 2" xfId="7534"/>
    <cellStyle name="Note 61 4 2 2" xfId="18631"/>
    <cellStyle name="Note 61 4 3" xfId="14048"/>
    <cellStyle name="Note 61 5" xfId="5685"/>
    <cellStyle name="Note 61 5 2" xfId="16782"/>
    <cellStyle name="Note 61 6" xfId="12197"/>
    <cellStyle name="Note 62" xfId="1101"/>
    <cellStyle name="Note 62 2" xfId="2038"/>
    <cellStyle name="Note 62 2 2" xfId="3849"/>
    <cellStyle name="Note 62 2 2 2" xfId="8432"/>
    <cellStyle name="Note 62 2 2 2 2" xfId="19529"/>
    <cellStyle name="Note 62 2 2 3" xfId="14946"/>
    <cellStyle name="Note 62 2 3" xfId="6623"/>
    <cellStyle name="Note 62 2 3 2" xfId="17720"/>
    <cellStyle name="Note 62 2 4" xfId="13136"/>
    <cellStyle name="Note 62 3" xfId="4773"/>
    <cellStyle name="Note 62 3 2" xfId="9356"/>
    <cellStyle name="Note 62 3 2 2" xfId="20453"/>
    <cellStyle name="Note 62 3 3" xfId="15870"/>
    <cellStyle name="Note 62 4" xfId="2964"/>
    <cellStyle name="Note 62 4 2" xfId="7547"/>
    <cellStyle name="Note 62 4 2 2" xfId="18644"/>
    <cellStyle name="Note 62 4 3" xfId="14061"/>
    <cellStyle name="Note 62 5" xfId="5698"/>
    <cellStyle name="Note 62 5 2" xfId="16795"/>
    <cellStyle name="Note 62 6" xfId="12210"/>
    <cellStyle name="Note 63" xfId="1114"/>
    <cellStyle name="Note 63 2" xfId="2051"/>
    <cellStyle name="Note 63 2 2" xfId="3862"/>
    <cellStyle name="Note 63 2 2 2" xfId="8445"/>
    <cellStyle name="Note 63 2 2 2 2" xfId="19542"/>
    <cellStyle name="Note 63 2 2 3" xfId="14959"/>
    <cellStyle name="Note 63 2 3" xfId="6636"/>
    <cellStyle name="Note 63 2 3 2" xfId="17733"/>
    <cellStyle name="Note 63 2 4" xfId="13149"/>
    <cellStyle name="Note 63 3" xfId="4786"/>
    <cellStyle name="Note 63 3 2" xfId="9369"/>
    <cellStyle name="Note 63 3 2 2" xfId="20466"/>
    <cellStyle name="Note 63 3 3" xfId="15883"/>
    <cellStyle name="Note 63 4" xfId="2977"/>
    <cellStyle name="Note 63 4 2" xfId="7560"/>
    <cellStyle name="Note 63 4 2 2" xfId="18657"/>
    <cellStyle name="Note 63 4 3" xfId="14074"/>
    <cellStyle name="Note 63 5" xfId="5711"/>
    <cellStyle name="Note 63 5 2" xfId="16808"/>
    <cellStyle name="Note 63 6" xfId="12223"/>
    <cellStyle name="Note 64" xfId="1127"/>
    <cellStyle name="Note 64 2" xfId="2064"/>
    <cellStyle name="Note 64 2 2" xfId="3875"/>
    <cellStyle name="Note 64 2 2 2" xfId="8458"/>
    <cellStyle name="Note 64 2 2 2 2" xfId="19555"/>
    <cellStyle name="Note 64 2 2 3" xfId="14972"/>
    <cellStyle name="Note 64 2 3" xfId="6649"/>
    <cellStyle name="Note 64 2 3 2" xfId="17746"/>
    <cellStyle name="Note 64 2 4" xfId="13162"/>
    <cellStyle name="Note 64 3" xfId="4799"/>
    <cellStyle name="Note 64 3 2" xfId="9382"/>
    <cellStyle name="Note 64 3 2 2" xfId="20479"/>
    <cellStyle name="Note 64 3 3" xfId="15896"/>
    <cellStyle name="Note 64 4" xfId="2990"/>
    <cellStyle name="Note 64 4 2" xfId="7573"/>
    <cellStyle name="Note 64 4 2 2" xfId="18670"/>
    <cellStyle name="Note 64 4 3" xfId="14087"/>
    <cellStyle name="Note 64 5" xfId="5724"/>
    <cellStyle name="Note 64 5 2" xfId="16821"/>
    <cellStyle name="Note 64 6" xfId="12236"/>
    <cellStyle name="Note 65" xfId="1142"/>
    <cellStyle name="Note 65 2" xfId="2079"/>
    <cellStyle name="Note 65 2 2" xfId="3888"/>
    <cellStyle name="Note 65 2 2 2" xfId="8471"/>
    <cellStyle name="Note 65 2 2 2 2" xfId="19568"/>
    <cellStyle name="Note 65 2 2 3" xfId="14985"/>
    <cellStyle name="Note 65 2 3" xfId="6662"/>
    <cellStyle name="Note 65 2 3 2" xfId="17759"/>
    <cellStyle name="Note 65 2 4" xfId="13176"/>
    <cellStyle name="Note 65 3" xfId="4812"/>
    <cellStyle name="Note 65 3 2" xfId="9395"/>
    <cellStyle name="Note 65 3 2 2" xfId="20492"/>
    <cellStyle name="Note 65 3 3" xfId="15909"/>
    <cellStyle name="Note 65 4" xfId="3003"/>
    <cellStyle name="Note 65 4 2" xfId="7586"/>
    <cellStyle name="Note 65 4 2 2" xfId="18683"/>
    <cellStyle name="Note 65 4 3" xfId="14100"/>
    <cellStyle name="Note 65 5" xfId="5738"/>
    <cellStyle name="Note 65 5 2" xfId="16835"/>
    <cellStyle name="Note 65 6" xfId="12250"/>
    <cellStyle name="Note 66" xfId="1155"/>
    <cellStyle name="Note 66 2" xfId="2092"/>
    <cellStyle name="Note 66 2 2" xfId="3901"/>
    <cellStyle name="Note 66 2 2 2" xfId="8484"/>
    <cellStyle name="Note 66 2 2 2 2" xfId="19581"/>
    <cellStyle name="Note 66 2 2 3" xfId="14998"/>
    <cellStyle name="Note 66 2 3" xfId="6675"/>
    <cellStyle name="Note 66 2 3 2" xfId="17772"/>
    <cellStyle name="Note 66 2 4" xfId="13189"/>
    <cellStyle name="Note 66 3" xfId="4825"/>
    <cellStyle name="Note 66 3 2" xfId="9408"/>
    <cellStyle name="Note 66 3 2 2" xfId="20505"/>
    <cellStyle name="Note 66 3 3" xfId="15922"/>
    <cellStyle name="Note 66 4" xfId="3016"/>
    <cellStyle name="Note 66 4 2" xfId="7599"/>
    <cellStyle name="Note 66 4 2 2" xfId="18696"/>
    <cellStyle name="Note 66 4 3" xfId="14113"/>
    <cellStyle name="Note 66 5" xfId="5751"/>
    <cellStyle name="Note 66 5 2" xfId="16848"/>
    <cellStyle name="Note 66 6" xfId="12263"/>
    <cellStyle name="Note 67" xfId="1168"/>
    <cellStyle name="Note 67 2" xfId="2105"/>
    <cellStyle name="Note 67 2 2" xfId="3914"/>
    <cellStyle name="Note 67 2 2 2" xfId="8497"/>
    <cellStyle name="Note 67 2 2 2 2" xfId="19594"/>
    <cellStyle name="Note 67 2 2 3" xfId="15011"/>
    <cellStyle name="Note 67 2 3" xfId="6688"/>
    <cellStyle name="Note 67 2 3 2" xfId="17785"/>
    <cellStyle name="Note 67 2 4" xfId="13202"/>
    <cellStyle name="Note 67 3" xfId="4838"/>
    <cellStyle name="Note 67 3 2" xfId="9421"/>
    <cellStyle name="Note 67 3 2 2" xfId="20518"/>
    <cellStyle name="Note 67 3 3" xfId="15935"/>
    <cellStyle name="Note 67 4" xfId="3029"/>
    <cellStyle name="Note 67 4 2" xfId="7612"/>
    <cellStyle name="Note 67 4 2 2" xfId="18709"/>
    <cellStyle name="Note 67 4 3" xfId="14126"/>
    <cellStyle name="Note 67 5" xfId="5764"/>
    <cellStyle name="Note 67 5 2" xfId="16861"/>
    <cellStyle name="Note 67 6" xfId="12276"/>
    <cellStyle name="Note 68" xfId="1181"/>
    <cellStyle name="Note 68 2" xfId="2118"/>
    <cellStyle name="Note 68 2 2" xfId="3927"/>
    <cellStyle name="Note 68 2 2 2" xfId="8510"/>
    <cellStyle name="Note 68 2 2 2 2" xfId="19607"/>
    <cellStyle name="Note 68 2 2 3" xfId="15024"/>
    <cellStyle name="Note 68 2 3" xfId="6701"/>
    <cellStyle name="Note 68 2 3 2" xfId="17798"/>
    <cellStyle name="Note 68 2 4" xfId="13215"/>
    <cellStyle name="Note 68 3" xfId="4851"/>
    <cellStyle name="Note 68 3 2" xfId="9434"/>
    <cellStyle name="Note 68 3 2 2" xfId="20531"/>
    <cellStyle name="Note 68 3 3" xfId="15948"/>
    <cellStyle name="Note 68 4" xfId="3042"/>
    <cellStyle name="Note 68 4 2" xfId="7625"/>
    <cellStyle name="Note 68 4 2 2" xfId="18722"/>
    <cellStyle name="Note 68 4 3" xfId="14139"/>
    <cellStyle name="Note 68 5" xfId="5777"/>
    <cellStyle name="Note 68 5 2" xfId="16874"/>
    <cellStyle name="Note 68 6" xfId="12289"/>
    <cellStyle name="Note 69" xfId="1194"/>
    <cellStyle name="Note 69 2" xfId="2131"/>
    <cellStyle name="Note 69 2 2" xfId="3940"/>
    <cellStyle name="Note 69 2 2 2" xfId="8523"/>
    <cellStyle name="Note 69 2 2 2 2" xfId="19620"/>
    <cellStyle name="Note 69 2 2 3" xfId="15037"/>
    <cellStyle name="Note 69 2 3" xfId="6714"/>
    <cellStyle name="Note 69 2 3 2" xfId="17811"/>
    <cellStyle name="Note 69 2 4" xfId="13228"/>
    <cellStyle name="Note 69 3" xfId="4864"/>
    <cellStyle name="Note 69 3 2" xfId="9447"/>
    <cellStyle name="Note 69 3 2 2" xfId="20544"/>
    <cellStyle name="Note 69 3 3" xfId="15961"/>
    <cellStyle name="Note 69 4" xfId="3055"/>
    <cellStyle name="Note 69 4 2" xfId="7638"/>
    <cellStyle name="Note 69 4 2 2" xfId="18735"/>
    <cellStyle name="Note 69 4 3" xfId="14152"/>
    <cellStyle name="Note 69 5" xfId="5790"/>
    <cellStyle name="Note 69 5 2" xfId="16887"/>
    <cellStyle name="Note 69 6" xfId="12302"/>
    <cellStyle name="Note 7" xfId="151"/>
    <cellStyle name="Note 7 2" xfId="1316"/>
    <cellStyle name="Note 7 2 2" xfId="3134"/>
    <cellStyle name="Note 7 2 2 2" xfId="7717"/>
    <cellStyle name="Note 7 2 2 2 2" xfId="18814"/>
    <cellStyle name="Note 7 2 2 3" xfId="14231"/>
    <cellStyle name="Note 7 2 3" xfId="5908"/>
    <cellStyle name="Note 7 2 3 2" xfId="17005"/>
    <cellStyle name="Note 7 2 4" xfId="12421"/>
    <cellStyle name="Note 7 3" xfId="4058"/>
    <cellStyle name="Note 7 3 2" xfId="8641"/>
    <cellStyle name="Note 7 3 2 2" xfId="19738"/>
    <cellStyle name="Note 7 3 3" xfId="15155"/>
    <cellStyle name="Note 7 4" xfId="2249"/>
    <cellStyle name="Note 7 4 2" xfId="6832"/>
    <cellStyle name="Note 7 4 2 2" xfId="17929"/>
    <cellStyle name="Note 7 4 3" xfId="13346"/>
    <cellStyle name="Note 7 5" xfId="4983"/>
    <cellStyle name="Note 7 5 2" xfId="16080"/>
    <cellStyle name="Note 7 6" xfId="392"/>
    <cellStyle name="Note 7 6 2" xfId="11508"/>
    <cellStyle name="Note 7 7" xfId="11272"/>
    <cellStyle name="Note 70" xfId="1207"/>
    <cellStyle name="Note 70 2" xfId="2144"/>
    <cellStyle name="Note 70 2 2" xfId="6727"/>
    <cellStyle name="Note 70 2 2 2" xfId="17824"/>
    <cellStyle name="Note 70 2 3" xfId="13241"/>
    <cellStyle name="Note 70 3" xfId="3953"/>
    <cellStyle name="Note 70 3 2" xfId="8536"/>
    <cellStyle name="Note 70 3 2 2" xfId="19633"/>
    <cellStyle name="Note 70 3 3" xfId="15050"/>
    <cellStyle name="Note 70 4" xfId="5803"/>
    <cellStyle name="Note 70 4 2" xfId="16900"/>
    <cellStyle name="Note 70 5" xfId="12315"/>
    <cellStyle name="Note 71" xfId="1220"/>
    <cellStyle name="Note 71 2" xfId="2157"/>
    <cellStyle name="Note 71 2 2" xfId="6740"/>
    <cellStyle name="Note 71 2 2 2" xfId="17837"/>
    <cellStyle name="Note 71 2 3" xfId="13254"/>
    <cellStyle name="Note 71 3" xfId="3966"/>
    <cellStyle name="Note 71 3 2" xfId="8549"/>
    <cellStyle name="Note 71 3 2 2" xfId="19646"/>
    <cellStyle name="Note 71 3 3" xfId="15063"/>
    <cellStyle name="Note 71 4" xfId="5816"/>
    <cellStyle name="Note 71 4 2" xfId="16913"/>
    <cellStyle name="Note 71 5" xfId="12328"/>
    <cellStyle name="Note 72" xfId="1233"/>
    <cellStyle name="Note 72 2" xfId="2170"/>
    <cellStyle name="Note 72 2 2" xfId="6753"/>
    <cellStyle name="Note 72 2 2 2" xfId="17850"/>
    <cellStyle name="Note 72 2 3" xfId="13267"/>
    <cellStyle name="Note 72 3" xfId="3979"/>
    <cellStyle name="Note 72 3 2" xfId="8562"/>
    <cellStyle name="Note 72 3 2 2" xfId="19659"/>
    <cellStyle name="Note 72 3 3" xfId="15076"/>
    <cellStyle name="Note 72 4" xfId="5829"/>
    <cellStyle name="Note 72 4 2" xfId="16926"/>
    <cellStyle name="Note 72 5" xfId="12341"/>
    <cellStyle name="Note 73" xfId="4877"/>
    <cellStyle name="Note 73 2" xfId="9460"/>
    <cellStyle name="Note 73 2 2" xfId="20557"/>
    <cellStyle name="Note 73 3" xfId="15974"/>
    <cellStyle name="Note 74" xfId="4903"/>
    <cellStyle name="Note 74 2" xfId="16000"/>
    <cellStyle name="Note 75" xfId="9486"/>
    <cellStyle name="Note 75 2" xfId="20583"/>
    <cellStyle name="Note 76" xfId="9500"/>
    <cellStyle name="Note 76 2" xfId="20596"/>
    <cellStyle name="Note 77" xfId="9513"/>
    <cellStyle name="Note 77 2" xfId="20609"/>
    <cellStyle name="Note 78" xfId="9526"/>
    <cellStyle name="Note 78 2" xfId="20622"/>
    <cellStyle name="Note 79" xfId="9552"/>
    <cellStyle name="Note 79 2" xfId="20648"/>
    <cellStyle name="Note 8" xfId="177"/>
    <cellStyle name="Note 8 2" xfId="1329"/>
    <cellStyle name="Note 8 2 2" xfId="3147"/>
    <cellStyle name="Note 8 2 2 2" xfId="7730"/>
    <cellStyle name="Note 8 2 2 2 2" xfId="18827"/>
    <cellStyle name="Note 8 2 2 3" xfId="14244"/>
    <cellStyle name="Note 8 2 3" xfId="5921"/>
    <cellStyle name="Note 8 2 3 2" xfId="17018"/>
    <cellStyle name="Note 8 2 4" xfId="12434"/>
    <cellStyle name="Note 8 3" xfId="4071"/>
    <cellStyle name="Note 8 3 2" xfId="8654"/>
    <cellStyle name="Note 8 3 2 2" xfId="19751"/>
    <cellStyle name="Note 8 3 3" xfId="15168"/>
    <cellStyle name="Note 8 4" xfId="2262"/>
    <cellStyle name="Note 8 4 2" xfId="6845"/>
    <cellStyle name="Note 8 4 2 2" xfId="17942"/>
    <cellStyle name="Note 8 4 3" xfId="13359"/>
    <cellStyle name="Note 8 5" xfId="4996"/>
    <cellStyle name="Note 8 5 2" xfId="16093"/>
    <cellStyle name="Note 8 6" xfId="405"/>
    <cellStyle name="Note 8 6 2" xfId="11521"/>
    <cellStyle name="Note 8 7" xfId="11298"/>
    <cellStyle name="Note 80" xfId="9578"/>
    <cellStyle name="Note 80 2" xfId="20674"/>
    <cellStyle name="Note 81" xfId="9604"/>
    <cellStyle name="Note 81 2" xfId="20700"/>
    <cellStyle name="Note 82" xfId="9630"/>
    <cellStyle name="Note 82 2" xfId="20726"/>
    <cellStyle name="Note 83" xfId="9656"/>
    <cellStyle name="Note 83 2" xfId="20752"/>
    <cellStyle name="Note 84" xfId="9682"/>
    <cellStyle name="Note 84 2" xfId="20778"/>
    <cellStyle name="Note 85" xfId="9708"/>
    <cellStyle name="Note 85 2" xfId="20804"/>
    <cellStyle name="Note 86" xfId="9734"/>
    <cellStyle name="Note 86 2" xfId="20830"/>
    <cellStyle name="Note 87" xfId="9760"/>
    <cellStyle name="Note 87 2" xfId="20856"/>
    <cellStyle name="Note 88" xfId="9786"/>
    <cellStyle name="Note 88 2" xfId="20882"/>
    <cellStyle name="Note 89" xfId="9812"/>
    <cellStyle name="Note 89 2" xfId="20908"/>
    <cellStyle name="Note 9" xfId="190"/>
    <cellStyle name="Note 9 2" xfId="1342"/>
    <cellStyle name="Note 9 2 2" xfId="3160"/>
    <cellStyle name="Note 9 2 2 2" xfId="7743"/>
    <cellStyle name="Note 9 2 2 2 2" xfId="18840"/>
    <cellStyle name="Note 9 2 2 3" xfId="14257"/>
    <cellStyle name="Note 9 2 3" xfId="5934"/>
    <cellStyle name="Note 9 2 3 2" xfId="17031"/>
    <cellStyle name="Note 9 2 4" xfId="12447"/>
    <cellStyle name="Note 9 3" xfId="4084"/>
    <cellStyle name="Note 9 3 2" xfId="8667"/>
    <cellStyle name="Note 9 3 2 2" xfId="19764"/>
    <cellStyle name="Note 9 3 3" xfId="15181"/>
    <cellStyle name="Note 9 4" xfId="2275"/>
    <cellStyle name="Note 9 4 2" xfId="6858"/>
    <cellStyle name="Note 9 4 2 2" xfId="17955"/>
    <cellStyle name="Note 9 4 3" xfId="13372"/>
    <cellStyle name="Note 9 5" xfId="5009"/>
    <cellStyle name="Note 9 5 2" xfId="16106"/>
    <cellStyle name="Note 9 6" xfId="418"/>
    <cellStyle name="Note 9 6 2" xfId="11534"/>
    <cellStyle name="Note 9 7" xfId="11311"/>
    <cellStyle name="Note 90" xfId="9838"/>
    <cellStyle name="Note 90 2" xfId="20934"/>
    <cellStyle name="Note 91" xfId="9864"/>
    <cellStyle name="Note 91 2" xfId="20960"/>
    <cellStyle name="Note 92" xfId="9890"/>
    <cellStyle name="Note 92 2" xfId="20986"/>
    <cellStyle name="Note 93" xfId="9903"/>
    <cellStyle name="Note 93 2" xfId="20999"/>
    <cellStyle name="Note 94" xfId="9929"/>
    <cellStyle name="Note 94 2" xfId="21025"/>
    <cellStyle name="Note 95" xfId="9942"/>
    <cellStyle name="Note 95 2" xfId="21038"/>
    <cellStyle name="Note 96" xfId="9955"/>
    <cellStyle name="Note 96 2" xfId="21051"/>
    <cellStyle name="Note 97" xfId="9968"/>
    <cellStyle name="Note 97 2" xfId="21064"/>
    <cellStyle name="Note 98" xfId="9981"/>
    <cellStyle name="Note 98 2" xfId="21077"/>
    <cellStyle name="Note 99" xfId="9994"/>
    <cellStyle name="Note 99 2" xfId="21090"/>
    <cellStyle name="Output" xfId="64" builtinId="21" customBuiltin="1"/>
    <cellStyle name="Output 2" xfId="52"/>
    <cellStyle name="Title" xfId="53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2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66FF66"/>
      <color rgb="FFCB4B16"/>
      <color rgb="FFEEE8D5"/>
      <color rgb="FF93A1A1"/>
      <color rgb="FFFDF6E3"/>
      <color rgb="FF2B3636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CN544"/>
  <sheetViews>
    <sheetView tabSelected="1" zoomScale="90" zoomScaleNormal="90" zoomScaleSheetLayoutView="85" workbookViewId="0">
      <pane xSplit="13" ySplit="22" topLeftCell="N62" activePane="bottomRight" state="frozen"/>
      <selection pane="topRight" activeCell="N1" sqref="N1"/>
      <selection pane="bottomLeft" activeCell="A23" sqref="A23"/>
      <selection pane="bottomRight" activeCell="H83" sqref="H83"/>
    </sheetView>
  </sheetViews>
  <sheetFormatPr defaultColWidth="9.1796875" defaultRowHeight="12.75" customHeight="1" x14ac:dyDescent="0.3"/>
  <cols>
    <col min="1" max="1" width="3" style="149" customWidth="1"/>
    <col min="2" max="2" width="43.26953125" style="80" customWidth="1"/>
    <col min="3" max="8" width="11" style="244" customWidth="1"/>
    <col min="9" max="16" width="11" style="244" hidden="1" customWidth="1"/>
    <col min="17" max="19" width="10.7265625" style="244" hidden="1" customWidth="1"/>
    <col min="20" max="20" width="2" style="80" hidden="1" customWidth="1"/>
    <col min="21" max="21" width="40.7265625" style="80" hidden="1" customWidth="1"/>
    <col min="22" max="22" width="10.7265625" style="244" hidden="1" customWidth="1"/>
    <col min="23" max="23" width="13" style="375" hidden="1" customWidth="1"/>
    <col min="24" max="35" width="11.54296875" style="80" hidden="1" customWidth="1"/>
    <col min="36" max="36" width="17" style="81" hidden="1" customWidth="1"/>
    <col min="37" max="37" width="9.1796875" style="80" hidden="1" customWidth="1"/>
    <col min="38" max="39" width="0" style="317" hidden="1" customWidth="1"/>
    <col min="40" max="92" width="9.1796875" style="317"/>
    <col min="93" max="16384" width="9.1796875" style="80"/>
  </cols>
  <sheetData>
    <row r="1" spans="1:92" ht="12.75" customHeight="1" x14ac:dyDescent="0.35">
      <c r="B1" s="157" t="s">
        <v>774</v>
      </c>
      <c r="C1" s="213"/>
      <c r="D1" s="213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18"/>
      <c r="R1" s="218"/>
      <c r="S1" s="218"/>
      <c r="T1" s="149"/>
      <c r="U1" s="149"/>
      <c r="V1" s="218"/>
      <c r="W1" s="355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  <c r="AK1" s="149"/>
      <c r="AL1" s="149"/>
    </row>
    <row r="2" spans="1:92" ht="12.75" customHeight="1" x14ac:dyDescent="0.35">
      <c r="B2" s="157" t="s">
        <v>985</v>
      </c>
      <c r="C2" s="213" t="s">
        <v>1028</v>
      </c>
      <c r="D2" s="213">
        <v>9</v>
      </c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18"/>
      <c r="R2" s="218"/>
      <c r="S2" s="218"/>
      <c r="T2" s="149"/>
      <c r="U2" s="163"/>
      <c r="V2" s="218"/>
      <c r="W2" s="355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50"/>
      <c r="AK2" s="149"/>
      <c r="AL2" s="149"/>
    </row>
    <row r="3" spans="1:92" ht="12.75" customHeight="1" thickBot="1" x14ac:dyDescent="0.35">
      <c r="B3" s="273">
        <v>43373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57"/>
      <c r="R3" s="257"/>
      <c r="S3" s="257"/>
      <c r="T3" s="149"/>
      <c r="U3" s="163"/>
      <c r="V3" s="257"/>
      <c r="W3" s="355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50"/>
      <c r="AK3" s="149"/>
      <c r="AL3" s="149"/>
    </row>
    <row r="4" spans="1:92" ht="12.75" customHeight="1" thickBot="1" x14ac:dyDescent="0.35">
      <c r="B4" s="148"/>
      <c r="C4" s="454" t="s">
        <v>1092</v>
      </c>
      <c r="D4" s="455"/>
      <c r="E4" s="456"/>
      <c r="F4" s="451" t="s">
        <v>963</v>
      </c>
      <c r="G4" s="452"/>
      <c r="H4" s="453"/>
      <c r="I4" s="427" t="s">
        <v>1084</v>
      </c>
      <c r="J4" s="427" t="s">
        <v>1084</v>
      </c>
      <c r="K4" s="427" t="s">
        <v>1084</v>
      </c>
      <c r="L4" s="427" t="s">
        <v>1094</v>
      </c>
      <c r="M4" s="427" t="s">
        <v>1094</v>
      </c>
      <c r="N4" s="427" t="s">
        <v>1084</v>
      </c>
      <c r="O4" s="427" t="s">
        <v>1084</v>
      </c>
      <c r="P4" s="278" t="s">
        <v>1006</v>
      </c>
      <c r="Q4" s="449" t="s">
        <v>1069</v>
      </c>
      <c r="R4" s="449" t="s">
        <v>1071</v>
      </c>
      <c r="S4" s="449" t="s">
        <v>1074</v>
      </c>
      <c r="T4" s="149"/>
      <c r="U4" s="280" t="s">
        <v>993</v>
      </c>
      <c r="V4" s="279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4"/>
      <c r="AL4" s="149"/>
    </row>
    <row r="5" spans="1:92" s="82" customFormat="1" ht="39.5" thickBot="1" x14ac:dyDescent="0.3">
      <c r="A5" s="164"/>
      <c r="B5" s="196"/>
      <c r="C5" s="214" t="s">
        <v>1075</v>
      </c>
      <c r="D5" s="215" t="s">
        <v>975</v>
      </c>
      <c r="E5" s="216" t="s">
        <v>1073</v>
      </c>
      <c r="F5" s="214" t="s">
        <v>1075</v>
      </c>
      <c r="G5" s="215" t="s">
        <v>1090</v>
      </c>
      <c r="H5" s="216" t="s">
        <v>1089</v>
      </c>
      <c r="I5" s="432" t="s">
        <v>1087</v>
      </c>
      <c r="J5" s="433" t="s">
        <v>1086</v>
      </c>
      <c r="K5" s="433" t="s">
        <v>1093</v>
      </c>
      <c r="L5" s="433" t="s">
        <v>1095</v>
      </c>
      <c r="M5" s="446" t="s">
        <v>1096</v>
      </c>
      <c r="N5" s="433" t="s">
        <v>1085</v>
      </c>
      <c r="O5" s="433" t="s">
        <v>975</v>
      </c>
      <c r="P5" s="216" t="s">
        <v>1073</v>
      </c>
      <c r="Q5" s="450"/>
      <c r="R5" s="450"/>
      <c r="S5" s="450"/>
      <c r="T5" s="164"/>
      <c r="U5" s="180"/>
      <c r="V5" s="258" t="s">
        <v>1069</v>
      </c>
      <c r="W5" s="179" t="s">
        <v>1079</v>
      </c>
      <c r="X5" s="166">
        <v>43101</v>
      </c>
      <c r="Y5" s="166">
        <v>43132</v>
      </c>
      <c r="Z5" s="166">
        <v>43160</v>
      </c>
      <c r="AA5" s="166">
        <v>43191</v>
      </c>
      <c r="AB5" s="166">
        <v>43221</v>
      </c>
      <c r="AC5" s="166">
        <v>43252</v>
      </c>
      <c r="AD5" s="166">
        <v>43282</v>
      </c>
      <c r="AE5" s="166">
        <v>43313</v>
      </c>
      <c r="AF5" s="166">
        <v>43344</v>
      </c>
      <c r="AG5" s="166">
        <v>43374</v>
      </c>
      <c r="AH5" s="166">
        <v>43405</v>
      </c>
      <c r="AI5" s="166">
        <v>43435</v>
      </c>
      <c r="AJ5" s="255" t="s">
        <v>994</v>
      </c>
      <c r="AK5" s="256"/>
      <c r="AL5" s="164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</row>
    <row r="6" spans="1:92" ht="12.75" customHeight="1" x14ac:dyDescent="0.3">
      <c r="B6" s="167" t="s">
        <v>1041</v>
      </c>
      <c r="C6" s="219"/>
      <c r="D6" s="220"/>
      <c r="E6" s="221"/>
      <c r="F6" s="219"/>
      <c r="G6" s="220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149"/>
      <c r="U6" s="185" t="s">
        <v>1041</v>
      </c>
      <c r="V6" s="221"/>
      <c r="W6" s="3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73" t="b">
        <f>AJ6=W6</f>
        <v>1</v>
      </c>
      <c r="AL6" s="149"/>
    </row>
    <row r="7" spans="1:92" ht="12.75" customHeight="1" x14ac:dyDescent="0.3">
      <c r="B7" s="170" t="s">
        <v>775</v>
      </c>
      <c r="C7" s="222">
        <f>-'TB (2) -September'!D51-'TB (2) -September'!C52</f>
        <v>10986.68</v>
      </c>
      <c r="D7" s="223">
        <f>+C7-E7</f>
        <v>-23179.986666666664</v>
      </c>
      <c r="E7" s="224">
        <f>X7</f>
        <v>34166.666666666664</v>
      </c>
      <c r="F7" s="222">
        <f>-TB!D51-TB!C52</f>
        <v>278954</v>
      </c>
      <c r="G7" s="223">
        <f>+F7-H7</f>
        <v>-28546</v>
      </c>
      <c r="H7" s="224">
        <f>ROUND(SUMIF($X$5:$AI$5,"&lt;="&amp;$B$3,X7:AI7),2)</f>
        <v>307500</v>
      </c>
      <c r="I7" s="224">
        <v>168675</v>
      </c>
      <c r="J7" s="224">
        <v>241325</v>
      </c>
      <c r="K7" s="436">
        <f>N7-F7</f>
        <v>131046</v>
      </c>
      <c r="L7" s="436"/>
      <c r="M7" s="436">
        <f>K7+L7</f>
        <v>131046</v>
      </c>
      <c r="N7" s="436">
        <f>I7+J7</f>
        <v>410000</v>
      </c>
      <c r="O7" s="224">
        <f>N7-P7</f>
        <v>0</v>
      </c>
      <c r="P7" s="224">
        <v>410000</v>
      </c>
      <c r="Q7" s="259">
        <v>360000.41000000003</v>
      </c>
      <c r="R7" s="259">
        <f>Q7-P7</f>
        <v>-49999.589999999967</v>
      </c>
      <c r="S7" s="259">
        <f>F7-Q7</f>
        <v>-81046.410000000033</v>
      </c>
      <c r="T7" s="149"/>
      <c r="U7" s="184" t="s">
        <v>775</v>
      </c>
      <c r="V7" s="259">
        <v>360000.41000000003</v>
      </c>
      <c r="W7" s="354">
        <f>Budget!E7</f>
        <v>410000</v>
      </c>
      <c r="X7" s="152">
        <f t="shared" ref="X7:AI7" si="0">$W7/12</f>
        <v>34166.666666666664</v>
      </c>
      <c r="Y7" s="152">
        <f t="shared" si="0"/>
        <v>34166.666666666664</v>
      </c>
      <c r="Z7" s="152">
        <f t="shared" si="0"/>
        <v>34166.666666666664</v>
      </c>
      <c r="AA7" s="152">
        <f t="shared" si="0"/>
        <v>34166.666666666664</v>
      </c>
      <c r="AB7" s="152">
        <f t="shared" si="0"/>
        <v>34166.666666666664</v>
      </c>
      <c r="AC7" s="152">
        <f t="shared" si="0"/>
        <v>34166.666666666664</v>
      </c>
      <c r="AD7" s="152">
        <f t="shared" si="0"/>
        <v>34166.666666666664</v>
      </c>
      <c r="AE7" s="152">
        <f t="shared" si="0"/>
        <v>34166.666666666664</v>
      </c>
      <c r="AF7" s="152">
        <f t="shared" si="0"/>
        <v>34166.666666666664</v>
      </c>
      <c r="AG7" s="152">
        <f t="shared" si="0"/>
        <v>34166.666666666664</v>
      </c>
      <c r="AH7" s="152">
        <f t="shared" si="0"/>
        <v>34166.666666666664</v>
      </c>
      <c r="AI7" s="152">
        <f t="shared" si="0"/>
        <v>34166.666666666664</v>
      </c>
      <c r="AJ7" s="152">
        <f>SUM(X7:AI7)</f>
        <v>410000.00000000006</v>
      </c>
      <c r="AK7" s="174" t="b">
        <f>AJ7=W7</f>
        <v>1</v>
      </c>
      <c r="AL7" s="149"/>
    </row>
    <row r="8" spans="1:92" ht="12.75" customHeight="1" thickBot="1" x14ac:dyDescent="0.35">
      <c r="B8" s="170" t="s">
        <v>1070</v>
      </c>
      <c r="C8" s="274">
        <f>-'TB (2) -September'!D47-'TB (2) -September'!C48</f>
        <v>0</v>
      </c>
      <c r="D8" s="303">
        <f>+C8-E8</f>
        <v>-6640</v>
      </c>
      <c r="E8" s="275">
        <v>6640</v>
      </c>
      <c r="F8" s="274">
        <f>-TB!D47-TB!C48</f>
        <v>5713.85</v>
      </c>
      <c r="G8" s="303">
        <f>+F8-H8</f>
        <v>-2350.1499999999996</v>
      </c>
      <c r="H8" s="275">
        <f>AD8</f>
        <v>8064</v>
      </c>
      <c r="I8" s="224">
        <v>0</v>
      </c>
      <c r="J8" s="275">
        <v>10000</v>
      </c>
      <c r="K8" s="436">
        <f>N8-F8</f>
        <v>4286.1499999999996</v>
      </c>
      <c r="L8" s="436"/>
      <c r="M8" s="436">
        <f>K8+L8</f>
        <v>4286.1499999999996</v>
      </c>
      <c r="N8" s="436">
        <f>I8+J8</f>
        <v>10000</v>
      </c>
      <c r="O8" s="224">
        <f>N8-P8</f>
        <v>-5000</v>
      </c>
      <c r="P8" s="224">
        <v>15000</v>
      </c>
      <c r="Q8" s="276">
        <v>0</v>
      </c>
      <c r="R8" s="276">
        <f>Q8-P8</f>
        <v>-15000</v>
      </c>
      <c r="S8" s="276">
        <f>F8-Q8</f>
        <v>5713.85</v>
      </c>
      <c r="T8" s="149"/>
      <c r="U8" s="170" t="s">
        <v>1070</v>
      </c>
      <c r="V8" s="276">
        <v>0</v>
      </c>
      <c r="W8" s="354">
        <v>10000</v>
      </c>
      <c r="X8" s="277"/>
      <c r="Y8" s="277"/>
      <c r="Z8" s="277"/>
      <c r="AA8" s="277"/>
      <c r="AB8" s="277"/>
      <c r="AC8" s="277"/>
      <c r="AD8" s="277">
        <v>8064</v>
      </c>
      <c r="AE8" s="277"/>
      <c r="AF8" s="277"/>
      <c r="AG8" s="277"/>
      <c r="AH8" s="277"/>
      <c r="AI8" s="277">
        <v>1936</v>
      </c>
      <c r="AJ8" s="152">
        <f>SUM(X8:AI8)</f>
        <v>10000</v>
      </c>
      <c r="AK8" s="174" t="b">
        <f>AJ8=W8</f>
        <v>1</v>
      </c>
      <c r="AL8" s="149"/>
    </row>
    <row r="9" spans="1:92" ht="12.75" customHeight="1" thickBot="1" x14ac:dyDescent="0.35">
      <c r="B9" s="304" t="s">
        <v>1043</v>
      </c>
      <c r="C9" s="305">
        <f>SUM(C7:C8)</f>
        <v>10986.68</v>
      </c>
      <c r="D9" s="306">
        <f>+C9-E9</f>
        <v>-29819.986666666664</v>
      </c>
      <c r="E9" s="307">
        <f>SUM(E7:E8)</f>
        <v>40806.666666666664</v>
      </c>
      <c r="F9" s="305">
        <f>SUM(F7:F8)</f>
        <v>284667.84999999998</v>
      </c>
      <c r="G9" s="306">
        <f>+F9-H9</f>
        <v>-30896.150000000023</v>
      </c>
      <c r="H9" s="307">
        <f t="shared" ref="H9:P9" si="1">SUM(H7:H8)</f>
        <v>315564</v>
      </c>
      <c r="I9" s="305">
        <f t="shared" si="1"/>
        <v>168675</v>
      </c>
      <c r="J9" s="305">
        <f t="shared" si="1"/>
        <v>251325</v>
      </c>
      <c r="K9" s="307">
        <f>N9-F9</f>
        <v>135332.15000000002</v>
      </c>
      <c r="L9" s="307">
        <f t="shared" si="1"/>
        <v>0</v>
      </c>
      <c r="M9" s="307">
        <f>SUM(M7:M8)</f>
        <v>135332.15</v>
      </c>
      <c r="N9" s="307">
        <f t="shared" si="1"/>
        <v>420000</v>
      </c>
      <c r="O9" s="307">
        <f t="shared" si="1"/>
        <v>-5000</v>
      </c>
      <c r="P9" s="307">
        <f t="shared" si="1"/>
        <v>425000</v>
      </c>
      <c r="Q9" s="307">
        <v>360000.41000000003</v>
      </c>
      <c r="R9" s="307">
        <f>Q9-P9</f>
        <v>-64999.589999999967</v>
      </c>
      <c r="S9" s="307">
        <f>F9-Q9</f>
        <v>-75332.560000000056</v>
      </c>
      <c r="T9" s="149"/>
      <c r="U9" s="207" t="s">
        <v>1043</v>
      </c>
      <c r="V9" s="233">
        <v>360000.41000000003</v>
      </c>
      <c r="W9" s="357">
        <f>SUM(W7:W8)</f>
        <v>420000</v>
      </c>
      <c r="X9" s="314">
        <f>SUM(X7:X8)</f>
        <v>34166.666666666664</v>
      </c>
      <c r="Y9" s="314">
        <f t="shared" ref="Y9:AJ9" si="2">SUM(Y7:Y8)</f>
        <v>34166.666666666664</v>
      </c>
      <c r="Z9" s="314">
        <f t="shared" si="2"/>
        <v>34166.666666666664</v>
      </c>
      <c r="AA9" s="314">
        <f t="shared" si="2"/>
        <v>34166.666666666664</v>
      </c>
      <c r="AB9" s="314">
        <f t="shared" si="2"/>
        <v>34166.666666666664</v>
      </c>
      <c r="AC9" s="314">
        <f t="shared" si="2"/>
        <v>34166.666666666664</v>
      </c>
      <c r="AD9" s="314">
        <f t="shared" si="2"/>
        <v>42230.666666666664</v>
      </c>
      <c r="AE9" s="314">
        <f t="shared" si="2"/>
        <v>34166.666666666664</v>
      </c>
      <c r="AF9" s="314">
        <f t="shared" si="2"/>
        <v>34166.666666666664</v>
      </c>
      <c r="AG9" s="314">
        <f t="shared" si="2"/>
        <v>34166.666666666664</v>
      </c>
      <c r="AH9" s="314">
        <f t="shared" si="2"/>
        <v>34166.666666666664</v>
      </c>
      <c r="AI9" s="314">
        <f t="shared" si="2"/>
        <v>36102.666666666664</v>
      </c>
      <c r="AJ9" s="314">
        <f t="shared" si="2"/>
        <v>420000.00000000006</v>
      </c>
      <c r="AK9" s="209" t="b">
        <f>AJ9=W9</f>
        <v>1</v>
      </c>
      <c r="AL9" s="149"/>
    </row>
    <row r="10" spans="1:92" s="147" customFormat="1" ht="10.5" customHeight="1" thickBot="1" x14ac:dyDescent="0.5">
      <c r="A10" s="151"/>
      <c r="B10" s="202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10"/>
      <c r="O10" s="309"/>
      <c r="P10" s="309"/>
      <c r="Q10" s="309"/>
      <c r="R10" s="309"/>
      <c r="S10" s="309"/>
      <c r="T10" s="151"/>
      <c r="U10" s="313"/>
      <c r="V10" s="310"/>
      <c r="W10" s="358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5"/>
      <c r="AL10" s="331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</row>
    <row r="11" spans="1:92" ht="12.75" customHeight="1" x14ac:dyDescent="0.3">
      <c r="B11" s="167" t="s">
        <v>1042</v>
      </c>
      <c r="C11" s="228"/>
      <c r="D11" s="229"/>
      <c r="E11" s="230"/>
      <c r="F11" s="228"/>
      <c r="G11" s="229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149"/>
      <c r="U11" s="185" t="s">
        <v>1042</v>
      </c>
      <c r="V11" s="230"/>
      <c r="W11" s="359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8"/>
      <c r="AL11" s="149"/>
    </row>
    <row r="12" spans="1:92" ht="12.75" customHeight="1" x14ac:dyDescent="0.3">
      <c r="B12" s="171" t="s">
        <v>1029</v>
      </c>
      <c r="C12" s="231"/>
      <c r="D12" s="223"/>
      <c r="E12" s="232"/>
      <c r="F12" s="231"/>
      <c r="G12" s="223"/>
      <c r="H12" s="232"/>
      <c r="I12" s="232"/>
      <c r="J12" s="232"/>
      <c r="K12" s="437"/>
      <c r="L12" s="437"/>
      <c r="M12" s="437"/>
      <c r="N12" s="437"/>
      <c r="O12" s="232"/>
      <c r="P12" s="232"/>
      <c r="Q12" s="261"/>
      <c r="R12" s="261"/>
      <c r="S12" s="261"/>
      <c r="T12" s="149"/>
      <c r="U12" s="186" t="s">
        <v>1029</v>
      </c>
      <c r="V12" s="261"/>
      <c r="W12" s="3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52"/>
      <c r="AK12" s="176"/>
      <c r="AL12" s="149"/>
    </row>
    <row r="13" spans="1:92" ht="12.75" customHeight="1" x14ac:dyDescent="0.3">
      <c r="B13" s="170" t="s">
        <v>928</v>
      </c>
      <c r="C13" s="222">
        <f>-'TB (2) -September'!D76-'TB (2) -September'!D77-'TB (2) -September'!D97-'TB (2) -September'!D118-'TB (2) -September'!D65</f>
        <v>-11487.64</v>
      </c>
      <c r="D13" s="223">
        <f>+C13-E13</f>
        <v>-4987.6149999999989</v>
      </c>
      <c r="E13" s="224">
        <f>AC13</f>
        <v>-6500.0250000000005</v>
      </c>
      <c r="F13" s="222">
        <f>-TB!D76-TB!D65</f>
        <v>-64817.56</v>
      </c>
      <c r="G13" s="223">
        <f>+F13-H13</f>
        <v>-6317.3299999999945</v>
      </c>
      <c r="H13" s="224">
        <f>ROUND(SUMIF($X$5:$AI$5,"&lt;="&amp;$B$3,X13:AI13),2)</f>
        <v>-58500.23</v>
      </c>
      <c r="I13" s="224">
        <v>-36958.300000000003</v>
      </c>
      <c r="J13" s="224">
        <v>-41042</v>
      </c>
      <c r="K13" s="436">
        <f>N13-F13</f>
        <v>-13182.740000000005</v>
      </c>
      <c r="L13" s="436"/>
      <c r="M13" s="436">
        <f>K13+L13</f>
        <v>-13182.740000000005</v>
      </c>
      <c r="N13" s="436">
        <v>-78000.3</v>
      </c>
      <c r="O13" s="224">
        <f>N13-P13</f>
        <v>-0.30000000000291038</v>
      </c>
      <c r="P13" s="224">
        <v>-78000</v>
      </c>
      <c r="Q13" s="259">
        <v>-69999.66</v>
      </c>
      <c r="R13" s="259">
        <f>Q13-P13</f>
        <v>8000.3399999999965</v>
      </c>
      <c r="S13" s="259">
        <f>F13-Q13</f>
        <v>5182.1000000000058</v>
      </c>
      <c r="T13" s="149"/>
      <c r="U13" s="184" t="s">
        <v>928</v>
      </c>
      <c r="V13" s="259">
        <v>-69999.66</v>
      </c>
      <c r="W13" s="361">
        <f>N13</f>
        <v>-78000.3</v>
      </c>
      <c r="X13" s="160">
        <f t="shared" ref="X13:AI13" si="3">$W13/12</f>
        <v>-6500.0250000000005</v>
      </c>
      <c r="Y13" s="160">
        <f t="shared" si="3"/>
        <v>-6500.0250000000005</v>
      </c>
      <c r="Z13" s="160">
        <f t="shared" si="3"/>
        <v>-6500.0250000000005</v>
      </c>
      <c r="AA13" s="160">
        <f t="shared" si="3"/>
        <v>-6500.0250000000005</v>
      </c>
      <c r="AB13" s="160">
        <f t="shared" si="3"/>
        <v>-6500.0250000000005</v>
      </c>
      <c r="AC13" s="160">
        <f t="shared" si="3"/>
        <v>-6500.0250000000005</v>
      </c>
      <c r="AD13" s="160">
        <f t="shared" si="3"/>
        <v>-6500.0250000000005</v>
      </c>
      <c r="AE13" s="160">
        <f t="shared" si="3"/>
        <v>-6500.0250000000005</v>
      </c>
      <c r="AF13" s="160">
        <f t="shared" si="3"/>
        <v>-6500.0250000000005</v>
      </c>
      <c r="AG13" s="160">
        <f t="shared" si="3"/>
        <v>-6500.0250000000005</v>
      </c>
      <c r="AH13" s="160">
        <f t="shared" si="3"/>
        <v>-6500.0250000000005</v>
      </c>
      <c r="AI13" s="160">
        <f t="shared" si="3"/>
        <v>-6500.0250000000005</v>
      </c>
      <c r="AJ13" s="152">
        <f>SUM(X13:AI13)</f>
        <v>-78000.3</v>
      </c>
      <c r="AK13" s="176" t="b">
        <f>AJ13=W13</f>
        <v>1</v>
      </c>
      <c r="AL13" s="149"/>
    </row>
    <row r="14" spans="1:92" ht="14.25" customHeight="1" x14ac:dyDescent="0.3">
      <c r="B14" s="171"/>
      <c r="C14" s="222"/>
      <c r="D14" s="223"/>
      <c r="E14" s="232"/>
      <c r="F14" s="231"/>
      <c r="G14" s="223"/>
      <c r="H14" s="232"/>
      <c r="I14" s="232"/>
      <c r="J14" s="232"/>
      <c r="K14" s="437"/>
      <c r="L14" s="437"/>
      <c r="M14" s="437"/>
      <c r="N14" s="437"/>
      <c r="O14" s="232"/>
      <c r="P14" s="224">
        <v>0</v>
      </c>
      <c r="Q14" s="261"/>
      <c r="R14" s="261"/>
      <c r="S14" s="261"/>
      <c r="T14" s="149"/>
      <c r="U14" s="186"/>
      <c r="V14" s="261"/>
      <c r="W14" s="361">
        <f t="shared" ref="W14:W23" si="4">N14</f>
        <v>0</v>
      </c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52"/>
      <c r="AK14" s="175"/>
      <c r="AL14" s="149"/>
    </row>
    <row r="15" spans="1:92" ht="12.75" customHeight="1" x14ac:dyDescent="0.3">
      <c r="B15" s="171" t="s">
        <v>1030</v>
      </c>
      <c r="C15" s="222"/>
      <c r="D15" s="223"/>
      <c r="E15" s="232"/>
      <c r="F15" s="231"/>
      <c r="G15" s="223"/>
      <c r="H15" s="232"/>
      <c r="I15" s="232"/>
      <c r="J15" s="232"/>
      <c r="K15" s="437"/>
      <c r="L15" s="437"/>
      <c r="M15" s="437"/>
      <c r="N15" s="437"/>
      <c r="O15" s="232"/>
      <c r="P15" s="224">
        <v>0</v>
      </c>
      <c r="Q15" s="261"/>
      <c r="R15" s="261"/>
      <c r="S15" s="261"/>
      <c r="T15" s="149"/>
      <c r="U15" s="186"/>
      <c r="V15" s="261"/>
      <c r="W15" s="361">
        <f t="shared" si="4"/>
        <v>0</v>
      </c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52"/>
      <c r="AK15" s="175"/>
      <c r="AL15" s="149"/>
    </row>
    <row r="16" spans="1:92" ht="12.75" customHeight="1" x14ac:dyDescent="0.3">
      <c r="B16" s="170" t="s">
        <v>784</v>
      </c>
      <c r="C16" s="222">
        <f>-'TB (2) -September'!D72-'TB (2) -September'!D78</f>
        <v>-4332.43</v>
      </c>
      <c r="D16" s="223">
        <f>+C16-E16</f>
        <v>-3499.0966666666668</v>
      </c>
      <c r="E16" s="224">
        <f>AA16</f>
        <v>-833.33333333333337</v>
      </c>
      <c r="F16" s="222">
        <f>-TB!D72-TB!D78</f>
        <v>-6754.86</v>
      </c>
      <c r="G16" s="223">
        <f>+F16-H16</f>
        <v>745.14000000000033</v>
      </c>
      <c r="H16" s="224">
        <f>ROUND(SUMIF($X$5:$AI$5,"&lt;="&amp;$B$3,X16:AI16),2)</f>
        <v>-7500</v>
      </c>
      <c r="I16" s="224">
        <v>-1050</v>
      </c>
      <c r="J16" s="224">
        <v>-8950</v>
      </c>
      <c r="K16" s="436">
        <f>N16-F16</f>
        <v>-3245.1400000000003</v>
      </c>
      <c r="L16" s="436"/>
      <c r="M16" s="436">
        <f>K16+L16</f>
        <v>-3245.1400000000003</v>
      </c>
      <c r="N16" s="436">
        <v>-10000</v>
      </c>
      <c r="O16" s="224">
        <f t="shared" ref="O16:O17" si="5">N16-P16</f>
        <v>5000</v>
      </c>
      <c r="P16" s="224">
        <v>-15000</v>
      </c>
      <c r="Q16" s="259">
        <v>-14999.600000000002</v>
      </c>
      <c r="R16" s="259">
        <f>Q16-P16</f>
        <v>0.39999999999781721</v>
      </c>
      <c r="S16" s="259">
        <f>F16-Q16</f>
        <v>8244.7400000000016</v>
      </c>
      <c r="T16" s="149"/>
      <c r="U16" s="184" t="s">
        <v>784</v>
      </c>
      <c r="V16" s="259">
        <v>-14999.600000000002</v>
      </c>
      <c r="W16" s="361">
        <f t="shared" si="4"/>
        <v>-10000</v>
      </c>
      <c r="X16" s="160">
        <f t="shared" ref="X16:AI17" si="6">$W16/12</f>
        <v>-833.33333333333337</v>
      </c>
      <c r="Y16" s="160">
        <f t="shared" si="6"/>
        <v>-833.33333333333337</v>
      </c>
      <c r="Z16" s="160">
        <f t="shared" si="6"/>
        <v>-833.33333333333337</v>
      </c>
      <c r="AA16" s="160">
        <f t="shared" si="6"/>
        <v>-833.33333333333337</v>
      </c>
      <c r="AB16" s="160">
        <f t="shared" si="6"/>
        <v>-833.33333333333337</v>
      </c>
      <c r="AC16" s="160">
        <f t="shared" si="6"/>
        <v>-833.33333333333337</v>
      </c>
      <c r="AD16" s="160">
        <f t="shared" si="6"/>
        <v>-833.33333333333337</v>
      </c>
      <c r="AE16" s="160">
        <f t="shared" si="6"/>
        <v>-833.33333333333337</v>
      </c>
      <c r="AF16" s="160">
        <f t="shared" si="6"/>
        <v>-833.33333333333337</v>
      </c>
      <c r="AG16" s="160">
        <f t="shared" si="6"/>
        <v>-833.33333333333337</v>
      </c>
      <c r="AH16" s="160">
        <f t="shared" si="6"/>
        <v>-833.33333333333337</v>
      </c>
      <c r="AI16" s="160">
        <f t="shared" si="6"/>
        <v>-833.33333333333337</v>
      </c>
      <c r="AJ16" s="152">
        <f>SUM(X16:AI16)</f>
        <v>-10000</v>
      </c>
      <c r="AK16" s="175" t="b">
        <f>AJ16=W16</f>
        <v>1</v>
      </c>
      <c r="AL16" s="149"/>
    </row>
    <row r="17" spans="1:92" ht="12.75" customHeight="1" x14ac:dyDescent="0.3">
      <c r="B17" s="170" t="s">
        <v>961</v>
      </c>
      <c r="C17" s="222">
        <f>-'TB (2) -September'!D81</f>
        <v>-6250</v>
      </c>
      <c r="D17" s="223">
        <f>+C17-E17</f>
        <v>0</v>
      </c>
      <c r="E17" s="224">
        <f>AA17</f>
        <v>-6250</v>
      </c>
      <c r="F17" s="222">
        <f>-TB!D81</f>
        <v>-56250</v>
      </c>
      <c r="G17" s="223">
        <f>+F17-H17</f>
        <v>0</v>
      </c>
      <c r="H17" s="224">
        <f>X17*D2</f>
        <v>-56250</v>
      </c>
      <c r="I17" s="224">
        <v>-37500</v>
      </c>
      <c r="J17" s="224">
        <v>-37500</v>
      </c>
      <c r="K17" s="436">
        <f>N17-F17</f>
        <v>-18750</v>
      </c>
      <c r="L17" s="436"/>
      <c r="M17" s="436">
        <f>K17+L17</f>
        <v>-18750</v>
      </c>
      <c r="N17" s="436">
        <v>-75000</v>
      </c>
      <c r="O17" s="224">
        <f t="shared" si="5"/>
        <v>0</v>
      </c>
      <c r="P17" s="224">
        <v>-75000</v>
      </c>
      <c r="Q17" s="259">
        <v>-50000</v>
      </c>
      <c r="R17" s="259">
        <f>Q17-P17</f>
        <v>25000</v>
      </c>
      <c r="S17" s="259">
        <f>F17-Q17</f>
        <v>-6250</v>
      </c>
      <c r="T17" s="149"/>
      <c r="U17" s="184" t="s">
        <v>961</v>
      </c>
      <c r="V17" s="259">
        <v>-50000</v>
      </c>
      <c r="W17" s="361">
        <f t="shared" si="4"/>
        <v>-75000</v>
      </c>
      <c r="X17" s="160">
        <f t="shared" si="6"/>
        <v>-6250</v>
      </c>
      <c r="Y17" s="160">
        <f t="shared" si="6"/>
        <v>-6250</v>
      </c>
      <c r="Z17" s="160">
        <f t="shared" si="6"/>
        <v>-6250</v>
      </c>
      <c r="AA17" s="160">
        <f t="shared" si="6"/>
        <v>-6250</v>
      </c>
      <c r="AB17" s="160">
        <f t="shared" si="6"/>
        <v>-6250</v>
      </c>
      <c r="AC17" s="160">
        <f t="shared" si="6"/>
        <v>-6250</v>
      </c>
      <c r="AD17" s="160">
        <f t="shared" si="6"/>
        <v>-6250</v>
      </c>
      <c r="AE17" s="160">
        <f t="shared" si="6"/>
        <v>-6250</v>
      </c>
      <c r="AF17" s="160">
        <f t="shared" si="6"/>
        <v>-6250</v>
      </c>
      <c r="AG17" s="160">
        <f t="shared" si="6"/>
        <v>-6250</v>
      </c>
      <c r="AH17" s="160">
        <f t="shared" si="6"/>
        <v>-6250</v>
      </c>
      <c r="AI17" s="160">
        <f t="shared" si="6"/>
        <v>-6250</v>
      </c>
      <c r="AJ17" s="152">
        <f>SUM(X17:AI17)</f>
        <v>-75000</v>
      </c>
      <c r="AK17" s="175" t="b">
        <f>AJ17=W17</f>
        <v>1</v>
      </c>
      <c r="AL17" s="149"/>
    </row>
    <row r="18" spans="1:92" ht="12" customHeight="1" x14ac:dyDescent="0.3">
      <c r="B18" s="171"/>
      <c r="C18" s="222"/>
      <c r="D18" s="223"/>
      <c r="E18" s="232"/>
      <c r="F18" s="231"/>
      <c r="G18" s="223"/>
      <c r="H18" s="232"/>
      <c r="I18" s="232"/>
      <c r="J18" s="232"/>
      <c r="K18" s="437"/>
      <c r="L18" s="437"/>
      <c r="M18" s="437"/>
      <c r="N18" s="437"/>
      <c r="O18" s="232"/>
      <c r="P18" s="224">
        <v>0</v>
      </c>
      <c r="Q18" s="261"/>
      <c r="R18" s="261"/>
      <c r="S18" s="261"/>
      <c r="T18" s="149"/>
      <c r="U18" s="186"/>
      <c r="V18" s="261"/>
      <c r="W18" s="361">
        <f t="shared" si="4"/>
        <v>0</v>
      </c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52"/>
      <c r="AK18" s="175"/>
      <c r="AL18" s="149"/>
    </row>
    <row r="19" spans="1:92" ht="12.75" customHeight="1" x14ac:dyDescent="0.3">
      <c r="B19" s="171" t="s">
        <v>739</v>
      </c>
      <c r="C19" s="222"/>
      <c r="D19" s="223"/>
      <c r="E19" s="232"/>
      <c r="F19" s="231"/>
      <c r="G19" s="223"/>
      <c r="H19" s="232"/>
      <c r="I19" s="232"/>
      <c r="J19" s="232"/>
      <c r="K19" s="437"/>
      <c r="L19" s="437"/>
      <c r="M19" s="437"/>
      <c r="N19" s="437"/>
      <c r="O19" s="232"/>
      <c r="P19" s="224">
        <v>0</v>
      </c>
      <c r="Q19" s="261"/>
      <c r="R19" s="261"/>
      <c r="S19" s="261"/>
      <c r="T19" s="149"/>
      <c r="U19" s="186"/>
      <c r="V19" s="261"/>
      <c r="W19" s="361">
        <f t="shared" si="4"/>
        <v>0</v>
      </c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52"/>
      <c r="AK19" s="175"/>
      <c r="AL19" s="149"/>
    </row>
    <row r="20" spans="1:92" ht="12.75" customHeight="1" x14ac:dyDescent="0.3">
      <c r="B20" s="170" t="s">
        <v>819</v>
      </c>
      <c r="C20" s="222">
        <f>-'TB (2) -September'!D115</f>
        <v>-6856.25</v>
      </c>
      <c r="D20" s="223">
        <f>+C20-E20</f>
        <v>-356.25083333333441</v>
      </c>
      <c r="E20" s="224">
        <f>AA20</f>
        <v>-6499.9991666666656</v>
      </c>
      <c r="F20" s="222">
        <f>-TB!D115</f>
        <v>-59892.74</v>
      </c>
      <c r="G20" s="223">
        <f>+F20-H20</f>
        <v>-1392.75</v>
      </c>
      <c r="H20" s="224">
        <f>ROUND(SUMIF($X$5:$AI$5,"&lt;="&amp;$B$3,X20:AI20),2)</f>
        <v>-58499.99</v>
      </c>
      <c r="I20" s="224">
        <v>-38173.99</v>
      </c>
      <c r="J20" s="224">
        <v>-39826</v>
      </c>
      <c r="K20" s="436">
        <f>N20-F20</f>
        <v>-18107.249999999993</v>
      </c>
      <c r="L20" s="436"/>
      <c r="M20" s="436">
        <f>K20+L20</f>
        <v>-18107.249999999993</v>
      </c>
      <c r="N20" s="436">
        <v>-77999.989999999991</v>
      </c>
      <c r="O20" s="224">
        <f t="shared" ref="O20:O23" si="7">N20-P20</f>
        <v>1.0000000009313226E-2</v>
      </c>
      <c r="P20" s="224">
        <v>-78000</v>
      </c>
      <c r="Q20" s="259">
        <v>-64999.5</v>
      </c>
      <c r="R20" s="259">
        <f t="shared" ref="R20:R23" si="8">Q20-P20</f>
        <v>13000.5</v>
      </c>
      <c r="S20" s="259">
        <f>F20-Q20</f>
        <v>5106.760000000002</v>
      </c>
      <c r="T20" s="149"/>
      <c r="U20" s="184" t="s">
        <v>819</v>
      </c>
      <c r="V20" s="259">
        <v>-64999.5</v>
      </c>
      <c r="W20" s="361">
        <f t="shared" si="4"/>
        <v>-77999.989999999991</v>
      </c>
      <c r="X20" s="160">
        <f t="shared" ref="X20:AI22" si="9">$W20/12</f>
        <v>-6499.9991666666656</v>
      </c>
      <c r="Y20" s="160">
        <f t="shared" si="9"/>
        <v>-6499.9991666666656</v>
      </c>
      <c r="Z20" s="160">
        <f t="shared" si="9"/>
        <v>-6499.9991666666656</v>
      </c>
      <c r="AA20" s="160">
        <f t="shared" si="9"/>
        <v>-6499.9991666666656</v>
      </c>
      <c r="AB20" s="160">
        <f t="shared" si="9"/>
        <v>-6499.9991666666656</v>
      </c>
      <c r="AC20" s="160">
        <f t="shared" si="9"/>
        <v>-6499.9991666666656</v>
      </c>
      <c r="AD20" s="160">
        <f t="shared" si="9"/>
        <v>-6499.9991666666656</v>
      </c>
      <c r="AE20" s="160">
        <f t="shared" si="9"/>
        <v>-6499.9991666666656</v>
      </c>
      <c r="AF20" s="160">
        <f t="shared" si="9"/>
        <v>-6499.9991666666656</v>
      </c>
      <c r="AG20" s="160">
        <f t="shared" si="9"/>
        <v>-6499.9991666666656</v>
      </c>
      <c r="AH20" s="160">
        <f t="shared" si="9"/>
        <v>-6499.9991666666656</v>
      </c>
      <c r="AI20" s="160">
        <f t="shared" si="9"/>
        <v>-6499.9991666666656</v>
      </c>
      <c r="AJ20" s="152">
        <f>SUM(X20:AI20)</f>
        <v>-77999.989999999991</v>
      </c>
      <c r="AK20" s="175" t="b">
        <f>AJ20=W20</f>
        <v>1</v>
      </c>
      <c r="AL20" s="149"/>
    </row>
    <row r="21" spans="1:92" ht="12.75" customHeight="1" x14ac:dyDescent="0.3">
      <c r="B21" s="170" t="s">
        <v>820</v>
      </c>
      <c r="C21" s="222">
        <f>-'TB (2) -September'!D116</f>
        <v>-971.34</v>
      </c>
      <c r="D21" s="223">
        <f>+C21-E21</f>
        <v>28.644999999999982</v>
      </c>
      <c r="E21" s="224">
        <f>AA21</f>
        <v>-999.98500000000001</v>
      </c>
      <c r="F21" s="222">
        <f>-TB!D116</f>
        <v>-10331.61</v>
      </c>
      <c r="G21" s="223">
        <f>+F21-H21</f>
        <v>-1331.7399999999998</v>
      </c>
      <c r="H21" s="224">
        <f>ROUND(SUMIF($X$5:$AI$5,"&lt;="&amp;$B$3,X21:AI21),2)</f>
        <v>-8999.8700000000008</v>
      </c>
      <c r="I21" s="224">
        <v>-9517.82</v>
      </c>
      <c r="J21" s="224">
        <v>-2482</v>
      </c>
      <c r="K21" s="436">
        <f>N21-F21</f>
        <v>-1668.2099999999991</v>
      </c>
      <c r="L21" s="436"/>
      <c r="M21" s="436">
        <f>K21+L21</f>
        <v>-1668.2099999999991</v>
      </c>
      <c r="N21" s="436">
        <v>-11999.82</v>
      </c>
      <c r="O21" s="224">
        <f t="shared" si="7"/>
        <v>0.18000000000029104</v>
      </c>
      <c r="P21" s="224">
        <v>-12000</v>
      </c>
      <c r="Q21" s="259">
        <v>-12000.16</v>
      </c>
      <c r="R21" s="259">
        <f t="shared" si="8"/>
        <v>-0.15999999999985448</v>
      </c>
      <c r="S21" s="259">
        <f>F21-Q21</f>
        <v>1668.5499999999993</v>
      </c>
      <c r="T21" s="149"/>
      <c r="U21" s="184" t="s">
        <v>820</v>
      </c>
      <c r="V21" s="259">
        <v>-12000.16</v>
      </c>
      <c r="W21" s="361">
        <f t="shared" si="4"/>
        <v>-11999.82</v>
      </c>
      <c r="X21" s="160">
        <f t="shared" si="9"/>
        <v>-999.98500000000001</v>
      </c>
      <c r="Y21" s="160">
        <f t="shared" si="9"/>
        <v>-999.98500000000001</v>
      </c>
      <c r="Z21" s="160">
        <f t="shared" si="9"/>
        <v>-999.98500000000001</v>
      </c>
      <c r="AA21" s="160">
        <f t="shared" si="9"/>
        <v>-999.98500000000001</v>
      </c>
      <c r="AB21" s="160">
        <f t="shared" si="9"/>
        <v>-999.98500000000001</v>
      </c>
      <c r="AC21" s="160">
        <f t="shared" si="9"/>
        <v>-999.98500000000001</v>
      </c>
      <c r="AD21" s="160">
        <f t="shared" si="9"/>
        <v>-999.98500000000001</v>
      </c>
      <c r="AE21" s="160">
        <f t="shared" si="9"/>
        <v>-999.98500000000001</v>
      </c>
      <c r="AF21" s="160">
        <f t="shared" si="9"/>
        <v>-999.98500000000001</v>
      </c>
      <c r="AG21" s="160">
        <f t="shared" si="9"/>
        <v>-999.98500000000001</v>
      </c>
      <c r="AH21" s="160">
        <f t="shared" si="9"/>
        <v>-999.98500000000001</v>
      </c>
      <c r="AI21" s="160">
        <f t="shared" si="9"/>
        <v>-999.98500000000001</v>
      </c>
      <c r="AJ21" s="152">
        <f>SUM(X21:AI21)</f>
        <v>-11999.820000000002</v>
      </c>
      <c r="AK21" s="175" t="b">
        <f>AJ21=W21</f>
        <v>1</v>
      </c>
      <c r="AL21" s="149"/>
    </row>
    <row r="22" spans="1:92" ht="12.75" customHeight="1" x14ac:dyDescent="0.3">
      <c r="B22" s="170" t="s">
        <v>776</v>
      </c>
      <c r="C22" s="222">
        <f>-'TB (2) -September'!D112</f>
        <v>-350</v>
      </c>
      <c r="D22" s="223">
        <f>+C22-E22</f>
        <v>1941.7024999999999</v>
      </c>
      <c r="E22" s="224">
        <f>AA22</f>
        <v>-2291.7024999999999</v>
      </c>
      <c r="F22" s="222">
        <f>-TB!D112</f>
        <v>-13855.62</v>
      </c>
      <c r="G22" s="223">
        <f>+F22-H22</f>
        <v>6769.6999999999989</v>
      </c>
      <c r="H22" s="224">
        <f>ROUND(SUMIF($X$5:$AI$5,"&lt;="&amp;$B$3,X22:AI22),2)</f>
        <v>-20625.32</v>
      </c>
      <c r="I22" s="224">
        <v>-13606.43</v>
      </c>
      <c r="J22" s="224">
        <v>-11394</v>
      </c>
      <c r="K22" s="436">
        <f>N22-F22</f>
        <v>-13644.81</v>
      </c>
      <c r="L22" s="436"/>
      <c r="M22" s="436">
        <f>K22+L22</f>
        <v>-13644.81</v>
      </c>
      <c r="N22" s="436">
        <v>-27500.43</v>
      </c>
      <c r="O22" s="224">
        <f t="shared" si="7"/>
        <v>2499.5699999999997</v>
      </c>
      <c r="P22" s="224">
        <v>-30000</v>
      </c>
      <c r="Q22" s="259">
        <v>-21999.629999999997</v>
      </c>
      <c r="R22" s="259">
        <f t="shared" si="8"/>
        <v>8000.3700000000026</v>
      </c>
      <c r="S22" s="259">
        <f>F22-Q22</f>
        <v>8144.0099999999966</v>
      </c>
      <c r="T22" s="149"/>
      <c r="U22" s="184" t="s">
        <v>776</v>
      </c>
      <c r="V22" s="259">
        <v>-21999.629999999997</v>
      </c>
      <c r="W22" s="361">
        <f t="shared" si="4"/>
        <v>-27500.43</v>
      </c>
      <c r="X22" s="160">
        <f t="shared" si="9"/>
        <v>-2291.7024999999999</v>
      </c>
      <c r="Y22" s="160">
        <f t="shared" si="9"/>
        <v>-2291.7024999999999</v>
      </c>
      <c r="Z22" s="160">
        <f t="shared" si="9"/>
        <v>-2291.7024999999999</v>
      </c>
      <c r="AA22" s="160">
        <f t="shared" si="9"/>
        <v>-2291.7024999999999</v>
      </c>
      <c r="AB22" s="160">
        <f t="shared" si="9"/>
        <v>-2291.7024999999999</v>
      </c>
      <c r="AC22" s="160">
        <f t="shared" si="9"/>
        <v>-2291.7024999999999</v>
      </c>
      <c r="AD22" s="160">
        <f t="shared" si="9"/>
        <v>-2291.7024999999999</v>
      </c>
      <c r="AE22" s="160">
        <f t="shared" si="9"/>
        <v>-2291.7024999999999</v>
      </c>
      <c r="AF22" s="160">
        <f t="shared" si="9"/>
        <v>-2291.7024999999999</v>
      </c>
      <c r="AG22" s="160">
        <f t="shared" si="9"/>
        <v>-2291.7024999999999</v>
      </c>
      <c r="AH22" s="160">
        <f t="shared" si="9"/>
        <v>-2291.7024999999999</v>
      </c>
      <c r="AI22" s="160">
        <f t="shared" si="9"/>
        <v>-2291.7024999999999</v>
      </c>
      <c r="AJ22" s="152">
        <f>SUM(X22:AI22)</f>
        <v>-27500.429999999997</v>
      </c>
      <c r="AK22" s="175" t="b">
        <f>AJ22=W22</f>
        <v>1</v>
      </c>
      <c r="AL22" s="149"/>
    </row>
    <row r="23" spans="1:92" ht="12.75" customHeight="1" thickBot="1" x14ac:dyDescent="0.35">
      <c r="B23" s="170" t="s">
        <v>1038</v>
      </c>
      <c r="C23" s="274">
        <v>-27</v>
      </c>
      <c r="D23" s="303">
        <f>+C23-E23</f>
        <v>2014.6666666666667</v>
      </c>
      <c r="E23" s="275">
        <f>AA23</f>
        <v>-2041.6666666666667</v>
      </c>
      <c r="F23" s="274">
        <v>-17865.16</v>
      </c>
      <c r="G23" s="303">
        <f>+F23-H23</f>
        <v>509.84000000000015</v>
      </c>
      <c r="H23" s="275">
        <f>ROUND(SUMIF($X$5:$AI$5,"&lt;="&amp;$B$3,X23:AI23),2)</f>
        <v>-18375</v>
      </c>
      <c r="I23" s="224">
        <v>-13769</v>
      </c>
      <c r="J23" s="275">
        <v>-10731</v>
      </c>
      <c r="K23" s="436">
        <f>N23-F23</f>
        <v>-6634.84</v>
      </c>
      <c r="L23" s="436"/>
      <c r="M23" s="436">
        <f>K23+L23</f>
        <v>-6634.84</v>
      </c>
      <c r="N23" s="436">
        <v>-24500</v>
      </c>
      <c r="O23" s="224">
        <f t="shared" si="7"/>
        <v>-5000</v>
      </c>
      <c r="P23" s="224">
        <v>-19500</v>
      </c>
      <c r="Q23" s="308">
        <v>-27499.666666666664</v>
      </c>
      <c r="R23" s="308">
        <f t="shared" si="8"/>
        <v>-7999.6666666666642</v>
      </c>
      <c r="S23" s="308">
        <f>F23-Q23</f>
        <v>9634.5066666666644</v>
      </c>
      <c r="T23" s="149"/>
      <c r="U23" s="184" t="s">
        <v>1038</v>
      </c>
      <c r="V23" s="259">
        <v>-27499.666666666664</v>
      </c>
      <c r="W23" s="361">
        <f t="shared" si="4"/>
        <v>-24500</v>
      </c>
      <c r="X23" s="160">
        <f>W23/12</f>
        <v>-2041.6666666666667</v>
      </c>
      <c r="Y23" s="160">
        <v>-2041.6666666666667</v>
      </c>
      <c r="Z23" s="160">
        <v>-2041.6666666666667</v>
      </c>
      <c r="AA23" s="160">
        <v>-2041.6666666666667</v>
      </c>
      <c r="AB23" s="160">
        <v>-2041.6666666666667</v>
      </c>
      <c r="AC23" s="160">
        <v>-2041.6666666666667</v>
      </c>
      <c r="AD23" s="160">
        <v>-2041.6666666666667</v>
      </c>
      <c r="AE23" s="160">
        <v>-2041.6666666666667</v>
      </c>
      <c r="AF23" s="160">
        <v>-2041.6666666666667</v>
      </c>
      <c r="AG23" s="160">
        <v>-2041.6666666666667</v>
      </c>
      <c r="AH23" s="160">
        <v>-2041.6666666666667</v>
      </c>
      <c r="AI23" s="160">
        <v>-2041.6666666666667</v>
      </c>
      <c r="AJ23" s="152">
        <f>SUM(X23:AI23)</f>
        <v>-24500.000000000004</v>
      </c>
      <c r="AK23" s="175" t="b">
        <f>AJ23=W23</f>
        <v>1</v>
      </c>
      <c r="AL23" s="149"/>
    </row>
    <row r="24" spans="1:92" ht="12.75" customHeight="1" thickBot="1" x14ac:dyDescent="0.35">
      <c r="B24" s="304" t="s">
        <v>1044</v>
      </c>
      <c r="C24" s="305">
        <f>SUM(C13:C23)</f>
        <v>-30274.66</v>
      </c>
      <c r="D24" s="306">
        <f>+C24-E24</f>
        <v>-4857.9483333333337</v>
      </c>
      <c r="E24" s="305">
        <f>SUM(E13:E23)</f>
        <v>-25416.711666666666</v>
      </c>
      <c r="F24" s="305">
        <f>SUM(F13:F23)</f>
        <v>-229767.55000000002</v>
      </c>
      <c r="G24" s="306">
        <f>+F24-H24</f>
        <v>-1017.140000000014</v>
      </c>
      <c r="H24" s="307">
        <f t="shared" ref="H24:P24" si="10">SUM(H13:H23)</f>
        <v>-228750.41</v>
      </c>
      <c r="I24" s="305">
        <f t="shared" si="10"/>
        <v>-150575.54</v>
      </c>
      <c r="J24" s="305">
        <f t="shared" si="10"/>
        <v>-151925</v>
      </c>
      <c r="K24" s="307">
        <f>N24-F24</f>
        <v>-75232.989999999962</v>
      </c>
      <c r="L24" s="307">
        <f t="shared" si="10"/>
        <v>0</v>
      </c>
      <c r="M24" s="307">
        <f t="shared" si="10"/>
        <v>-75232.989999999991</v>
      </c>
      <c r="N24" s="307">
        <f t="shared" si="10"/>
        <v>-305000.53999999998</v>
      </c>
      <c r="O24" s="307">
        <f t="shared" si="10"/>
        <v>2499.4600000000064</v>
      </c>
      <c r="P24" s="307">
        <f t="shared" si="10"/>
        <v>-307500</v>
      </c>
      <c r="Q24" s="307">
        <v>-261498.21666666667</v>
      </c>
      <c r="R24" s="307">
        <f>Q24-P24</f>
        <v>46001.783333333326</v>
      </c>
      <c r="S24" s="307">
        <f>F24-Q24</f>
        <v>31730.666666666657</v>
      </c>
      <c r="T24" s="149"/>
      <c r="U24" s="207" t="s">
        <v>1044</v>
      </c>
      <c r="V24" s="312">
        <v>-261498.21666666667</v>
      </c>
      <c r="W24" s="357">
        <f>SUM(W13:W23)</f>
        <v>-305000.53999999998</v>
      </c>
      <c r="X24" s="208">
        <f t="shared" ref="X24:AJ24" si="11">SUM(X13:X23)</f>
        <v>-25416.711666666666</v>
      </c>
      <c r="Y24" s="208">
        <f t="shared" si="11"/>
        <v>-25416.711666666666</v>
      </c>
      <c r="Z24" s="208">
        <f t="shared" si="11"/>
        <v>-25416.711666666666</v>
      </c>
      <c r="AA24" s="208">
        <f t="shared" si="11"/>
        <v>-25416.711666666666</v>
      </c>
      <c r="AB24" s="208">
        <f t="shared" si="11"/>
        <v>-25416.711666666666</v>
      </c>
      <c r="AC24" s="208">
        <f t="shared" si="11"/>
        <v>-25416.711666666666</v>
      </c>
      <c r="AD24" s="208">
        <f t="shared" si="11"/>
        <v>-25416.711666666666</v>
      </c>
      <c r="AE24" s="208">
        <f t="shared" si="11"/>
        <v>-25416.711666666666</v>
      </c>
      <c r="AF24" s="208">
        <f t="shared" si="11"/>
        <v>-25416.711666666666</v>
      </c>
      <c r="AG24" s="208">
        <f t="shared" si="11"/>
        <v>-25416.711666666666</v>
      </c>
      <c r="AH24" s="208">
        <f t="shared" si="11"/>
        <v>-25416.711666666666</v>
      </c>
      <c r="AI24" s="208">
        <f t="shared" si="11"/>
        <v>-25416.711666666666</v>
      </c>
      <c r="AJ24" s="208">
        <f t="shared" si="11"/>
        <v>-305000.53999999998</v>
      </c>
      <c r="AK24" s="209" t="b">
        <f>AJ24=W24</f>
        <v>1</v>
      </c>
      <c r="AL24" s="149"/>
    </row>
    <row r="25" spans="1:92" s="147" customFormat="1" ht="10.5" customHeight="1" thickBot="1" x14ac:dyDescent="0.5">
      <c r="A25" s="151"/>
      <c r="B25" s="202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151"/>
      <c r="U25" s="299"/>
      <c r="V25" s="310"/>
      <c r="W25" s="358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210"/>
      <c r="AL25" s="331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</row>
    <row r="26" spans="1:92" ht="12.75" customHeight="1" thickBot="1" x14ac:dyDescent="0.35">
      <c r="B26" s="282" t="s">
        <v>1045</v>
      </c>
      <c r="C26" s="217">
        <f>C9+C24</f>
        <v>-19287.98</v>
      </c>
      <c r="D26" s="217">
        <f>+C26-E26</f>
        <v>-34677.934999999998</v>
      </c>
      <c r="E26" s="251">
        <f>E9+E24</f>
        <v>15389.954999999998</v>
      </c>
      <c r="F26" s="217">
        <f>F9+F24</f>
        <v>54900.299999999959</v>
      </c>
      <c r="G26" s="217">
        <f>+F26-H26</f>
        <v>-31913.290000000037</v>
      </c>
      <c r="H26" s="217">
        <f t="shared" ref="H26:P26" si="12">H9+H24</f>
        <v>86813.59</v>
      </c>
      <c r="I26" s="430">
        <f t="shared" si="12"/>
        <v>18099.459999999992</v>
      </c>
      <c r="J26" s="430">
        <f t="shared" si="12"/>
        <v>99400</v>
      </c>
      <c r="K26" s="430">
        <f>N26-F26</f>
        <v>60099.160000000062</v>
      </c>
      <c r="L26" s="430">
        <f t="shared" si="12"/>
        <v>0</v>
      </c>
      <c r="M26" s="430">
        <f t="shared" si="12"/>
        <v>60099.16</v>
      </c>
      <c r="N26" s="430">
        <f t="shared" si="12"/>
        <v>114999.46000000002</v>
      </c>
      <c r="O26" s="430">
        <f t="shared" si="12"/>
        <v>-2500.5399999999936</v>
      </c>
      <c r="P26" s="217">
        <f t="shared" si="12"/>
        <v>117500</v>
      </c>
      <c r="Q26" s="265">
        <v>98502.193333333358</v>
      </c>
      <c r="R26" s="265">
        <f>Q26-P26</f>
        <v>-18997.806666666642</v>
      </c>
      <c r="S26" s="265">
        <f>F26-Q26</f>
        <v>-43601.893333333399</v>
      </c>
      <c r="T26" s="184"/>
      <c r="U26" s="268" t="s">
        <v>1045</v>
      </c>
      <c r="V26" s="265">
        <v>98502.193333333358</v>
      </c>
      <c r="W26" s="362">
        <f>+W9+W24</f>
        <v>114999.46000000002</v>
      </c>
      <c r="X26" s="188">
        <f t="shared" ref="X26:AJ26" si="13">+X9+X24</f>
        <v>8749.9549999999981</v>
      </c>
      <c r="Y26" s="188">
        <f t="shared" si="13"/>
        <v>8749.9549999999981</v>
      </c>
      <c r="Z26" s="188">
        <f t="shared" si="13"/>
        <v>8749.9549999999981</v>
      </c>
      <c r="AA26" s="188">
        <f t="shared" si="13"/>
        <v>8749.9549999999981</v>
      </c>
      <c r="AB26" s="188">
        <f t="shared" si="13"/>
        <v>8749.9549999999981</v>
      </c>
      <c r="AC26" s="188">
        <f t="shared" si="13"/>
        <v>8749.9549999999981</v>
      </c>
      <c r="AD26" s="188">
        <f t="shared" si="13"/>
        <v>16813.954999999998</v>
      </c>
      <c r="AE26" s="188">
        <f t="shared" si="13"/>
        <v>8749.9549999999981</v>
      </c>
      <c r="AF26" s="188">
        <f t="shared" si="13"/>
        <v>8749.9549999999981</v>
      </c>
      <c r="AG26" s="188">
        <f t="shared" si="13"/>
        <v>8749.9549999999981</v>
      </c>
      <c r="AH26" s="188">
        <f t="shared" si="13"/>
        <v>8749.9549999999981</v>
      </c>
      <c r="AI26" s="188">
        <f t="shared" si="13"/>
        <v>10685.954999999998</v>
      </c>
      <c r="AJ26" s="188">
        <f t="shared" si="13"/>
        <v>114999.46000000008</v>
      </c>
      <c r="AK26" s="189"/>
      <c r="AL26" s="149"/>
    </row>
    <row r="27" spans="1:92" s="147" customFormat="1" ht="10.5" customHeight="1" thickBot="1" x14ac:dyDescent="0.5">
      <c r="A27" s="151"/>
      <c r="B27" s="202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151"/>
      <c r="U27" s="299"/>
      <c r="V27" s="310"/>
      <c r="W27" s="358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210"/>
      <c r="AL27" s="331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</row>
    <row r="28" spans="1:92" s="147" customFormat="1" ht="21.75" customHeight="1" thickBot="1" x14ac:dyDescent="0.5">
      <c r="A28" s="151"/>
      <c r="B28" s="300" t="s">
        <v>1048</v>
      </c>
      <c r="C28" s="301"/>
      <c r="D28" s="301"/>
      <c r="E28" s="302"/>
      <c r="F28" s="301"/>
      <c r="G28" s="301"/>
      <c r="H28" s="302"/>
      <c r="I28" s="302"/>
      <c r="J28" s="302"/>
      <c r="K28" s="302"/>
      <c r="L28" s="302"/>
      <c r="M28" s="302"/>
      <c r="N28" s="302"/>
      <c r="O28" s="302"/>
      <c r="P28" s="302"/>
      <c r="Q28" s="262"/>
      <c r="R28" s="262"/>
      <c r="S28" s="262"/>
      <c r="T28" s="298"/>
      <c r="U28" s="271" t="s">
        <v>1048</v>
      </c>
      <c r="V28" s="262"/>
      <c r="W28" s="363"/>
      <c r="X28" s="199"/>
      <c r="Y28" s="199"/>
      <c r="Z28" s="199"/>
      <c r="AA28" s="199"/>
      <c r="AB28" s="199"/>
      <c r="AC28" s="199"/>
      <c r="AD28" s="199"/>
      <c r="AE28" s="200"/>
      <c r="AF28" s="199"/>
      <c r="AG28" s="199"/>
      <c r="AH28" s="199"/>
      <c r="AI28" s="199"/>
      <c r="AJ28" s="199"/>
      <c r="AK28" s="201"/>
      <c r="AL28" s="151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</row>
    <row r="29" spans="1:92" ht="12.75" customHeight="1" x14ac:dyDescent="0.3">
      <c r="B29" s="181" t="s">
        <v>1019</v>
      </c>
      <c r="C29" s="281"/>
      <c r="D29" s="229"/>
      <c r="E29" s="230"/>
      <c r="F29" s="228"/>
      <c r="G29" s="229"/>
      <c r="H29" s="230"/>
      <c r="I29" s="230"/>
      <c r="J29" s="230"/>
      <c r="K29" s="438"/>
      <c r="L29" s="438"/>
      <c r="M29" s="438"/>
      <c r="N29" s="438"/>
      <c r="O29" s="230"/>
      <c r="P29" s="230"/>
      <c r="Q29" s="230"/>
      <c r="R29" s="230"/>
      <c r="S29" s="230"/>
      <c r="T29" s="210"/>
      <c r="U29" s="272" t="s">
        <v>1019</v>
      </c>
      <c r="V29" s="230"/>
      <c r="W29" s="364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2"/>
      <c r="AK29" s="198"/>
      <c r="AL29" s="149"/>
    </row>
    <row r="30" spans="1:92" ht="12.75" customHeight="1" x14ac:dyDescent="0.3">
      <c r="B30" s="168" t="s">
        <v>782</v>
      </c>
      <c r="C30" s="222">
        <f>-'TB (2) -September'!C41</f>
        <v>0</v>
      </c>
      <c r="D30" s="223">
        <f>+C30-E30</f>
        <v>0</v>
      </c>
      <c r="E30" s="224">
        <f>X30</f>
        <v>0</v>
      </c>
      <c r="F30" s="222">
        <f>-TB!C41</f>
        <v>3513</v>
      </c>
      <c r="G30" s="223">
        <f t="shared" ref="G30:G35" si="14">+F30-H30</f>
        <v>0</v>
      </c>
      <c r="H30" s="224">
        <f>ROUND(SUMIF($X$5:$AI$5,"&lt;="&amp;$B$3,X30:AI30),2)</f>
        <v>3513</v>
      </c>
      <c r="I30" s="224">
        <v>1693</v>
      </c>
      <c r="J30" s="224">
        <v>1820</v>
      </c>
      <c r="K30" s="436">
        <f t="shared" ref="K30:K35" si="15">N30-F30</f>
        <v>0</v>
      </c>
      <c r="L30" s="436"/>
      <c r="M30" s="436">
        <f>K30+L30</f>
        <v>0</v>
      </c>
      <c r="N30" s="436">
        <f>I30+J30</f>
        <v>3513</v>
      </c>
      <c r="O30" s="224">
        <f>N30-P30</f>
        <v>13</v>
      </c>
      <c r="P30" s="224">
        <v>3500</v>
      </c>
      <c r="Q30" s="259">
        <v>12</v>
      </c>
      <c r="R30" s="259">
        <f t="shared" ref="R30:R34" si="16">Q30-P30</f>
        <v>-3488</v>
      </c>
      <c r="S30" s="259">
        <f t="shared" ref="S30:S35" si="17">F30-Q30</f>
        <v>3501</v>
      </c>
      <c r="T30" s="149"/>
      <c r="U30" s="182" t="s">
        <v>782</v>
      </c>
      <c r="V30" s="259">
        <v>12</v>
      </c>
      <c r="W30" s="365">
        <f>N30</f>
        <v>3513</v>
      </c>
      <c r="X30" s="152"/>
      <c r="Y30" s="152"/>
      <c r="Z30" s="152"/>
      <c r="AA30" s="152"/>
      <c r="AB30" s="152"/>
      <c r="AC30" s="152"/>
      <c r="AD30" s="152">
        <v>1693</v>
      </c>
      <c r="AE30" s="152">
        <v>1820</v>
      </c>
      <c r="AF30" s="152"/>
      <c r="AG30" s="152"/>
      <c r="AH30" s="152"/>
      <c r="AI30" s="152"/>
      <c r="AJ30" s="152">
        <f t="shared" ref="AJ30:AJ42" si="18">SUM(X30:AI30)</f>
        <v>3513</v>
      </c>
      <c r="AK30" s="174" t="b">
        <f t="shared" ref="AK30:AK44" si="19">AJ30=W30</f>
        <v>1</v>
      </c>
      <c r="AL30" s="149"/>
    </row>
    <row r="31" spans="1:92" ht="12.75" customHeight="1" x14ac:dyDescent="0.3">
      <c r="B31" s="168" t="s">
        <v>929</v>
      </c>
      <c r="C31" s="222">
        <f>+C32+C33</f>
        <v>3868.9700000000003</v>
      </c>
      <c r="D31" s="223">
        <f t="shared" ref="D31:D43" si="20">+C31-E31</f>
        <v>0</v>
      </c>
      <c r="E31" s="224">
        <f>C31</f>
        <v>3868.9700000000003</v>
      </c>
      <c r="F31" s="222">
        <f>+F32+F33</f>
        <v>109676.91</v>
      </c>
      <c r="G31" s="223">
        <v>0</v>
      </c>
      <c r="H31" s="224">
        <f>F31</f>
        <v>109676.91</v>
      </c>
      <c r="I31" s="224">
        <v>97725.440000000002</v>
      </c>
      <c r="J31" s="224">
        <v>20694.63</v>
      </c>
      <c r="K31" s="436">
        <f t="shared" si="15"/>
        <v>8743.1600000000035</v>
      </c>
      <c r="L31" s="436"/>
      <c r="M31" s="436">
        <f>K31+L31</f>
        <v>8743.1600000000035</v>
      </c>
      <c r="N31" s="436">
        <f t="shared" ref="N31:N34" si="21">I31+J31</f>
        <v>118420.07</v>
      </c>
      <c r="O31" s="224">
        <f t="shared" ref="O31:O34" si="22">N31-P31</f>
        <v>1420.070000000007</v>
      </c>
      <c r="P31" s="224">
        <v>117000</v>
      </c>
      <c r="Q31" s="259">
        <v>117528.43</v>
      </c>
      <c r="R31" s="259">
        <f t="shared" si="16"/>
        <v>528.42999999999302</v>
      </c>
      <c r="S31" s="259">
        <f t="shared" si="17"/>
        <v>-7851.5199999999895</v>
      </c>
      <c r="T31" s="149"/>
      <c r="U31" s="182" t="s">
        <v>929</v>
      </c>
      <c r="V31" s="259">
        <v>117528.43</v>
      </c>
      <c r="W31" s="365">
        <f>N31</f>
        <v>118420.07</v>
      </c>
      <c r="X31" s="152">
        <f>W31/12</f>
        <v>9868.3391666666666</v>
      </c>
      <c r="Y31" s="152">
        <f>X31</f>
        <v>9868.3391666666666</v>
      </c>
      <c r="Z31" s="152">
        <f>Y31</f>
        <v>9868.3391666666666</v>
      </c>
      <c r="AA31" s="152">
        <f t="shared" ref="AA31:AI31" si="23">Z31</f>
        <v>9868.3391666666666</v>
      </c>
      <c r="AB31" s="152">
        <f t="shared" si="23"/>
        <v>9868.3391666666666</v>
      </c>
      <c r="AC31" s="152">
        <f t="shared" si="23"/>
        <v>9868.3391666666666</v>
      </c>
      <c r="AD31" s="152">
        <f t="shared" si="23"/>
        <v>9868.3391666666666</v>
      </c>
      <c r="AE31" s="152">
        <f t="shared" si="23"/>
        <v>9868.3391666666666</v>
      </c>
      <c r="AF31" s="152">
        <f t="shared" si="23"/>
        <v>9868.3391666666666</v>
      </c>
      <c r="AG31" s="152">
        <f t="shared" si="23"/>
        <v>9868.3391666666666</v>
      </c>
      <c r="AH31" s="152">
        <f t="shared" si="23"/>
        <v>9868.3391666666666</v>
      </c>
      <c r="AI31" s="152">
        <f t="shared" si="23"/>
        <v>9868.3391666666666</v>
      </c>
      <c r="AJ31" s="252">
        <f t="shared" si="18"/>
        <v>118420.07000000002</v>
      </c>
      <c r="AK31" s="174" t="b">
        <f>AJ31=W31</f>
        <v>1</v>
      </c>
      <c r="AL31" s="149"/>
    </row>
    <row r="32" spans="1:92" ht="12.75" customHeight="1" x14ac:dyDescent="0.3">
      <c r="B32" s="169" t="s">
        <v>947</v>
      </c>
      <c r="C32" s="222">
        <f>-'TB (2) -September'!D38</f>
        <v>2663.17</v>
      </c>
      <c r="D32" s="223">
        <f t="shared" si="20"/>
        <v>0</v>
      </c>
      <c r="E32" s="224">
        <f>C32</f>
        <v>2663.17</v>
      </c>
      <c r="F32" s="222">
        <f>-TB!D38</f>
        <v>103235.09</v>
      </c>
      <c r="G32" s="223">
        <v>0</v>
      </c>
      <c r="H32" s="224">
        <f t="shared" ref="H32:H33" si="24">F32</f>
        <v>103235.09</v>
      </c>
      <c r="I32" s="224">
        <v>95571.92</v>
      </c>
      <c r="J32" s="224">
        <v>16808</v>
      </c>
      <c r="K32" s="436">
        <f t="shared" si="15"/>
        <v>9144.8300000000017</v>
      </c>
      <c r="L32" s="436"/>
      <c r="M32" s="436">
        <f>K32+L32</f>
        <v>9144.8300000000017</v>
      </c>
      <c r="N32" s="436">
        <f t="shared" si="21"/>
        <v>112379.92</v>
      </c>
      <c r="O32" s="224">
        <f t="shared" si="22"/>
        <v>2379.9199999999983</v>
      </c>
      <c r="P32" s="224">
        <v>110000</v>
      </c>
      <c r="Q32" s="259">
        <v>109644.17</v>
      </c>
      <c r="R32" s="259">
        <f t="shared" si="16"/>
        <v>-355.83000000000175</v>
      </c>
      <c r="S32" s="259">
        <f t="shared" si="17"/>
        <v>-6409.0800000000017</v>
      </c>
      <c r="T32" s="149"/>
      <c r="U32" s="183" t="s">
        <v>947</v>
      </c>
      <c r="V32" s="259">
        <v>109644.17</v>
      </c>
      <c r="W32" s="365">
        <f>N32</f>
        <v>112379.92</v>
      </c>
      <c r="X32" s="152">
        <f>W32/12</f>
        <v>9364.9933333333338</v>
      </c>
      <c r="Y32" s="152">
        <v>9364.9933333333338</v>
      </c>
      <c r="Z32" s="152">
        <v>9364.9933333333338</v>
      </c>
      <c r="AA32" s="152">
        <v>9364.9933333333338</v>
      </c>
      <c r="AB32" s="152">
        <v>9364.9933333333338</v>
      </c>
      <c r="AC32" s="152">
        <v>9364.9933333333338</v>
      </c>
      <c r="AD32" s="152">
        <v>9364.9933333333338</v>
      </c>
      <c r="AE32" s="152">
        <v>9364.9933333333338</v>
      </c>
      <c r="AF32" s="152">
        <v>9364.9933333333338</v>
      </c>
      <c r="AG32" s="152">
        <v>9364.9933333333338</v>
      </c>
      <c r="AH32" s="152">
        <v>9364.9933333333338</v>
      </c>
      <c r="AI32" s="152">
        <v>9364.9933333333338</v>
      </c>
      <c r="AJ32" s="252">
        <f>SUM(X32:AI32)</f>
        <v>112379.92</v>
      </c>
      <c r="AK32" s="174" t="b">
        <f t="shared" si="19"/>
        <v>1</v>
      </c>
      <c r="AL32" s="149"/>
    </row>
    <row r="33" spans="1:92" ht="12.75" customHeight="1" x14ac:dyDescent="0.3">
      <c r="B33" s="169" t="s">
        <v>948</v>
      </c>
      <c r="C33" s="222">
        <f>-'TB (2) -September'!D40</f>
        <v>1205.8</v>
      </c>
      <c r="D33" s="223">
        <v>0</v>
      </c>
      <c r="E33" s="224">
        <f>C33</f>
        <v>1205.8</v>
      </c>
      <c r="F33" s="222">
        <f>-TB!D40</f>
        <v>6441.82</v>
      </c>
      <c r="G33" s="223">
        <v>0</v>
      </c>
      <c r="H33" s="224">
        <f t="shared" si="24"/>
        <v>6441.82</v>
      </c>
      <c r="I33" s="224">
        <v>2153.52</v>
      </c>
      <c r="J33" s="224">
        <v>3886.63</v>
      </c>
      <c r="K33" s="444">
        <f t="shared" si="15"/>
        <v>-401.67000000000007</v>
      </c>
      <c r="L33" s="436"/>
      <c r="M33" s="436">
        <f>K33+L33</f>
        <v>-401.67000000000007</v>
      </c>
      <c r="N33" s="436">
        <f t="shared" si="21"/>
        <v>6040.15</v>
      </c>
      <c r="O33" s="224">
        <f t="shared" si="22"/>
        <v>-959.85000000000036</v>
      </c>
      <c r="P33" s="224">
        <v>7000</v>
      </c>
      <c r="Q33" s="259">
        <v>7884.26</v>
      </c>
      <c r="R33" s="259">
        <f t="shared" si="16"/>
        <v>884.26000000000022</v>
      </c>
      <c r="S33" s="259">
        <f t="shared" si="17"/>
        <v>-1442.4400000000005</v>
      </c>
      <c r="T33" s="149"/>
      <c r="U33" s="183" t="s">
        <v>948</v>
      </c>
      <c r="V33" s="259">
        <v>7884.26</v>
      </c>
      <c r="W33" s="365">
        <f>N33</f>
        <v>6040.15</v>
      </c>
      <c r="X33" s="152">
        <f>W33/12</f>
        <v>503.3458333333333</v>
      </c>
      <c r="Y33" s="154">
        <v>583.33000000000004</v>
      </c>
      <c r="Z33" s="154">
        <v>583.33000000000004</v>
      </c>
      <c r="AA33" s="154">
        <v>583.33000000000004</v>
      </c>
      <c r="AB33" s="154">
        <v>583.34</v>
      </c>
      <c r="AC33" s="154">
        <v>583.33000000000004</v>
      </c>
      <c r="AD33" s="154">
        <v>583.33000000000004</v>
      </c>
      <c r="AE33" s="154">
        <v>583.34</v>
      </c>
      <c r="AF33" s="154">
        <v>583.33000000000004</v>
      </c>
      <c r="AG33" s="154">
        <v>583.34</v>
      </c>
      <c r="AH33" s="154">
        <v>583.33000000000004</v>
      </c>
      <c r="AI33" s="154">
        <v>583.34</v>
      </c>
      <c r="AJ33" s="152">
        <f>W33</f>
        <v>6040.15</v>
      </c>
      <c r="AK33" s="174" t="b">
        <f t="shared" si="19"/>
        <v>1</v>
      </c>
      <c r="AL33" s="149"/>
    </row>
    <row r="34" spans="1:92" ht="12.75" customHeight="1" x14ac:dyDescent="0.3">
      <c r="B34" s="170" t="s">
        <v>3</v>
      </c>
      <c r="C34" s="222">
        <f>-'TB (2) -September'!D45-'TB (2) -September'!D50</f>
        <v>601</v>
      </c>
      <c r="D34" s="223">
        <f t="shared" si="20"/>
        <v>209.78416666666664</v>
      </c>
      <c r="E34" s="224">
        <f>AF34</f>
        <v>391.21583333333336</v>
      </c>
      <c r="F34" s="222">
        <f>-TB!D45-TB!D50</f>
        <v>4305.59</v>
      </c>
      <c r="G34" s="223">
        <f t="shared" si="14"/>
        <v>784.65000000000009</v>
      </c>
      <c r="H34" s="224">
        <f>ROUND(SUMIF($X$5:$AI$5,"&lt;="&amp;$B$3,X34:AI34),2)</f>
        <v>3520.94</v>
      </c>
      <c r="I34" s="224">
        <v>3194.59</v>
      </c>
      <c r="J34" s="441">
        <v>1500</v>
      </c>
      <c r="K34" s="442">
        <f t="shared" si="15"/>
        <v>389</v>
      </c>
      <c r="L34" s="442"/>
      <c r="M34" s="436">
        <f>K34+L34</f>
        <v>389</v>
      </c>
      <c r="N34" s="436">
        <f t="shared" si="21"/>
        <v>4694.59</v>
      </c>
      <c r="O34" s="224">
        <f t="shared" si="22"/>
        <v>1694.5900000000001</v>
      </c>
      <c r="P34" s="224">
        <v>3000</v>
      </c>
      <c r="Q34" s="259">
        <v>3271.8</v>
      </c>
      <c r="R34" s="259">
        <f t="shared" si="16"/>
        <v>271.80000000000018</v>
      </c>
      <c r="S34" s="259">
        <f t="shared" si="17"/>
        <v>1033.79</v>
      </c>
      <c r="T34" s="149"/>
      <c r="U34" s="184" t="s">
        <v>3</v>
      </c>
      <c r="V34" s="259">
        <v>3271.8</v>
      </c>
      <c r="W34" s="365">
        <f>N34</f>
        <v>4694.59</v>
      </c>
      <c r="X34" s="152">
        <f t="shared" ref="X34" si="25">W34/12</f>
        <v>391.21583333333336</v>
      </c>
      <c r="Y34" s="152">
        <f t="shared" ref="Y34:AI34" si="26">$W34/12</f>
        <v>391.21583333333336</v>
      </c>
      <c r="Z34" s="152">
        <f t="shared" si="26"/>
        <v>391.21583333333336</v>
      </c>
      <c r="AA34" s="152">
        <f t="shared" si="26"/>
        <v>391.21583333333336</v>
      </c>
      <c r="AB34" s="152">
        <f t="shared" si="26"/>
        <v>391.21583333333336</v>
      </c>
      <c r="AC34" s="152">
        <f t="shared" si="26"/>
        <v>391.21583333333336</v>
      </c>
      <c r="AD34" s="152">
        <f t="shared" si="26"/>
        <v>391.21583333333336</v>
      </c>
      <c r="AE34" s="152">
        <f t="shared" si="26"/>
        <v>391.21583333333336</v>
      </c>
      <c r="AF34" s="152">
        <f t="shared" si="26"/>
        <v>391.21583333333336</v>
      </c>
      <c r="AG34" s="152">
        <f t="shared" si="26"/>
        <v>391.21583333333336</v>
      </c>
      <c r="AH34" s="152">
        <f t="shared" si="26"/>
        <v>391.21583333333336</v>
      </c>
      <c r="AI34" s="152">
        <f t="shared" si="26"/>
        <v>391.21583333333336</v>
      </c>
      <c r="AJ34" s="152">
        <f t="shared" si="18"/>
        <v>4694.59</v>
      </c>
      <c r="AK34" s="174" t="b">
        <f t="shared" si="19"/>
        <v>1</v>
      </c>
      <c r="AL34" s="149"/>
    </row>
    <row r="35" spans="1:92" ht="12.75" customHeight="1" x14ac:dyDescent="0.3">
      <c r="B35" s="167" t="s">
        <v>1022</v>
      </c>
      <c r="C35" s="219">
        <f>SUM(C30:C34)-C31</f>
        <v>4469.97</v>
      </c>
      <c r="D35" s="220">
        <f>+C35-E35</f>
        <v>209.78416666666635</v>
      </c>
      <c r="E35" s="221">
        <f>SUM(E30:E34)-E31</f>
        <v>4260.1858333333339</v>
      </c>
      <c r="F35" s="219">
        <f>SUM(F30:F34)-F31</f>
        <v>117495.5</v>
      </c>
      <c r="G35" s="220">
        <f t="shared" si="14"/>
        <v>784.64999999999418</v>
      </c>
      <c r="H35" s="221">
        <f t="shared" ref="H35:P35" si="27">SUM(H30:H34)-H31</f>
        <v>116710.85</v>
      </c>
      <c r="I35" s="219">
        <f t="shared" si="27"/>
        <v>102613.02999999997</v>
      </c>
      <c r="J35" s="440">
        <f t="shared" si="27"/>
        <v>24014.63</v>
      </c>
      <c r="K35" s="396">
        <f t="shared" si="15"/>
        <v>9132.1599999999744</v>
      </c>
      <c r="L35" s="396">
        <f>SUM(L30:L34)-L31</f>
        <v>0</v>
      </c>
      <c r="M35" s="221">
        <f t="shared" si="27"/>
        <v>9132.1600000000035</v>
      </c>
      <c r="N35" s="221">
        <f t="shared" si="27"/>
        <v>126627.65999999997</v>
      </c>
      <c r="O35" s="221">
        <f t="shared" si="27"/>
        <v>3127.659999999998</v>
      </c>
      <c r="P35" s="221">
        <f t="shared" si="27"/>
        <v>123500</v>
      </c>
      <c r="Q35" s="221">
        <v>120812.22999999998</v>
      </c>
      <c r="R35" s="221">
        <f>Q35-P35</f>
        <v>-2687.7700000000186</v>
      </c>
      <c r="S35" s="221">
        <f t="shared" si="17"/>
        <v>-3316.7299999999814</v>
      </c>
      <c r="T35" s="149"/>
      <c r="U35" s="183" t="s">
        <v>1022</v>
      </c>
      <c r="V35" s="221">
        <v>120812.22999999998</v>
      </c>
      <c r="W35" s="356">
        <f>SUM(W30:W34)-W31</f>
        <v>126627.65999999997</v>
      </c>
      <c r="X35" s="156">
        <f>SUM(X30:X34)-X31</f>
        <v>10259.554999999998</v>
      </c>
      <c r="Y35" s="156">
        <f t="shared" ref="Y35:AI35" si="28">SUM(Y30:Y34)-Y31</f>
        <v>10339.539166666667</v>
      </c>
      <c r="Z35" s="156">
        <f t="shared" si="28"/>
        <v>10339.539166666667</v>
      </c>
      <c r="AA35" s="156">
        <f t="shared" si="28"/>
        <v>10339.539166666667</v>
      </c>
      <c r="AB35" s="156">
        <f t="shared" si="28"/>
        <v>10339.549166666666</v>
      </c>
      <c r="AC35" s="156">
        <f t="shared" si="28"/>
        <v>10339.539166666667</v>
      </c>
      <c r="AD35" s="156">
        <f t="shared" si="28"/>
        <v>12032.539166666667</v>
      </c>
      <c r="AE35" s="156">
        <f t="shared" si="28"/>
        <v>12159.549166666666</v>
      </c>
      <c r="AF35" s="156">
        <f t="shared" si="28"/>
        <v>10339.539166666667</v>
      </c>
      <c r="AG35" s="156">
        <f t="shared" si="28"/>
        <v>10339.549166666666</v>
      </c>
      <c r="AH35" s="156">
        <f t="shared" si="28"/>
        <v>10339.539166666667</v>
      </c>
      <c r="AI35" s="156">
        <f t="shared" si="28"/>
        <v>10339.549166666666</v>
      </c>
      <c r="AJ35" s="156">
        <f>SUM(AJ30:AJ34)-AJ31</f>
        <v>126627.65999999999</v>
      </c>
      <c r="AK35" s="173" t="b">
        <f t="shared" si="19"/>
        <v>1</v>
      </c>
      <c r="AL35" s="149"/>
    </row>
    <row r="36" spans="1:92" ht="12.75" customHeight="1" x14ac:dyDescent="0.3">
      <c r="B36" s="171"/>
      <c r="C36" s="222"/>
      <c r="D36" s="223"/>
      <c r="E36" s="224"/>
      <c r="F36" s="222"/>
      <c r="G36" s="223"/>
      <c r="H36" s="224"/>
      <c r="I36" s="224"/>
      <c r="J36" s="224"/>
      <c r="K36" s="438"/>
      <c r="L36" s="442"/>
      <c r="M36" s="442"/>
      <c r="N36" s="436"/>
      <c r="O36" s="224"/>
      <c r="P36" s="224"/>
      <c r="Q36" s="263"/>
      <c r="R36" s="263"/>
      <c r="S36" s="263"/>
      <c r="T36" s="149"/>
      <c r="U36" s="184"/>
      <c r="V36" s="263"/>
      <c r="W36" s="365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74" t="b">
        <f t="shared" si="19"/>
        <v>1</v>
      </c>
      <c r="AL36" s="149"/>
    </row>
    <row r="37" spans="1:92" ht="12.75" customHeight="1" x14ac:dyDescent="0.3">
      <c r="B37" s="167" t="s">
        <v>1020</v>
      </c>
      <c r="C37" s="219"/>
      <c r="D37" s="220"/>
      <c r="E37" s="221"/>
      <c r="F37" s="219"/>
      <c r="G37" s="220"/>
      <c r="H37" s="221"/>
      <c r="I37" s="221"/>
      <c r="J37" s="221"/>
      <c r="K37" s="439"/>
      <c r="L37" s="442"/>
      <c r="M37" s="442"/>
      <c r="N37" s="436"/>
      <c r="O37" s="221"/>
      <c r="P37" s="221"/>
      <c r="Q37" s="221"/>
      <c r="R37" s="221"/>
      <c r="S37" s="221"/>
      <c r="T37" s="149"/>
      <c r="U37" s="185" t="s">
        <v>1020</v>
      </c>
      <c r="V37" s="221"/>
      <c r="W37" s="3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73" t="b">
        <f t="shared" si="19"/>
        <v>1</v>
      </c>
      <c r="AL37" s="149"/>
    </row>
    <row r="38" spans="1:92" ht="12.75" customHeight="1" x14ac:dyDescent="0.3">
      <c r="B38" s="170" t="s">
        <v>974</v>
      </c>
      <c r="C38" s="222">
        <f>-'TB (2) -September'!D57-'TB (2) -September'!D58-'TB (2) -September'!D59</f>
        <v>0</v>
      </c>
      <c r="D38" s="223">
        <f t="shared" si="20"/>
        <v>0</v>
      </c>
      <c r="E38" s="224">
        <f t="shared" ref="E38" si="29">X38</f>
        <v>0</v>
      </c>
      <c r="F38" s="222">
        <f>-TB!D57-TB!D58-TB!D59</f>
        <v>0</v>
      </c>
      <c r="G38" s="223">
        <f>+F38-H38</f>
        <v>0</v>
      </c>
      <c r="H38" s="224">
        <f>ROUND(SUMIF($X$5:$AI$5,"&lt;="&amp;$B$3,X38:AI38),2)</f>
        <v>0</v>
      </c>
      <c r="I38" s="224">
        <f>F38</f>
        <v>0</v>
      </c>
      <c r="J38" s="441">
        <f>G38</f>
        <v>0</v>
      </c>
      <c r="K38" s="436">
        <f>N38-F38</f>
        <v>0</v>
      </c>
      <c r="L38" s="442"/>
      <c r="M38" s="436">
        <f>K38+L38</f>
        <v>0</v>
      </c>
      <c r="N38" s="436">
        <f t="shared" ref="N38" si="30">I38+J38</f>
        <v>0</v>
      </c>
      <c r="O38" s="224">
        <f t="shared" ref="O38" si="31">N38-P38</f>
        <v>0</v>
      </c>
      <c r="P38" s="224">
        <v>0</v>
      </c>
      <c r="Q38" s="259">
        <v>1344</v>
      </c>
      <c r="R38" s="259">
        <f t="shared" ref="R38:R39" si="32">Q38-P38</f>
        <v>1344</v>
      </c>
      <c r="S38" s="259">
        <f>F38-Q38</f>
        <v>-1344</v>
      </c>
      <c r="T38" s="149"/>
      <c r="U38" s="184" t="s">
        <v>974</v>
      </c>
      <c r="V38" s="259">
        <v>1344</v>
      </c>
      <c r="W38" s="365">
        <f>Budget!E38</f>
        <v>0</v>
      </c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>
        <f t="shared" ref="AJ38" si="33">SUM(X38:AI38)</f>
        <v>0</v>
      </c>
      <c r="AK38" s="174" t="b">
        <f t="shared" si="19"/>
        <v>1</v>
      </c>
      <c r="AL38" s="149"/>
    </row>
    <row r="39" spans="1:92" ht="12.75" customHeight="1" x14ac:dyDescent="0.3">
      <c r="B39" s="167" t="s">
        <v>1023</v>
      </c>
      <c r="C39" s="219">
        <f>SUM(C38)</f>
        <v>0</v>
      </c>
      <c r="D39" s="220">
        <f>+C39-E39</f>
        <v>0</v>
      </c>
      <c r="E39" s="221">
        <f>SUM(E38)</f>
        <v>0</v>
      </c>
      <c r="F39" s="219">
        <f>SUM(F38)</f>
        <v>0</v>
      </c>
      <c r="G39" s="220">
        <f>+F39-H39</f>
        <v>0</v>
      </c>
      <c r="H39" s="221">
        <f t="shared" ref="H39:P39" si="34">SUM(H38)</f>
        <v>0</v>
      </c>
      <c r="I39" s="219">
        <f t="shared" si="34"/>
        <v>0</v>
      </c>
      <c r="J39" s="440">
        <f t="shared" si="34"/>
        <v>0</v>
      </c>
      <c r="K39" s="396">
        <f>N39-F39</f>
        <v>0</v>
      </c>
      <c r="L39" s="396">
        <f>SUM(L38)</f>
        <v>0</v>
      </c>
      <c r="M39" s="221">
        <f t="shared" si="34"/>
        <v>0</v>
      </c>
      <c r="N39" s="221">
        <f t="shared" si="34"/>
        <v>0</v>
      </c>
      <c r="O39" s="221">
        <f t="shared" si="34"/>
        <v>0</v>
      </c>
      <c r="P39" s="221">
        <f t="shared" si="34"/>
        <v>0</v>
      </c>
      <c r="Q39" s="221">
        <v>1344</v>
      </c>
      <c r="R39" s="221">
        <f t="shared" si="32"/>
        <v>1344</v>
      </c>
      <c r="S39" s="221">
        <f>SUM(S38)</f>
        <v>-1344</v>
      </c>
      <c r="T39" s="149"/>
      <c r="U39" s="185" t="s">
        <v>1023</v>
      </c>
      <c r="V39" s="221">
        <v>1344</v>
      </c>
      <c r="W39" s="356">
        <f>SUM(W38)</f>
        <v>0</v>
      </c>
      <c r="X39" s="155">
        <f t="shared" ref="X39:AJ39" si="35">SUM(X38)</f>
        <v>0</v>
      </c>
      <c r="Y39" s="155">
        <f t="shared" si="35"/>
        <v>0</v>
      </c>
      <c r="Z39" s="155">
        <f t="shared" si="35"/>
        <v>0</v>
      </c>
      <c r="AA39" s="155">
        <f t="shared" si="35"/>
        <v>0</v>
      </c>
      <c r="AB39" s="155">
        <f t="shared" si="35"/>
        <v>0</v>
      </c>
      <c r="AC39" s="155">
        <f t="shared" si="35"/>
        <v>0</v>
      </c>
      <c r="AD39" s="155">
        <f t="shared" si="35"/>
        <v>0</v>
      </c>
      <c r="AE39" s="155">
        <f t="shared" si="35"/>
        <v>0</v>
      </c>
      <c r="AF39" s="155">
        <f t="shared" si="35"/>
        <v>0</v>
      </c>
      <c r="AG39" s="155">
        <f t="shared" si="35"/>
        <v>0</v>
      </c>
      <c r="AH39" s="155">
        <f t="shared" si="35"/>
        <v>0</v>
      </c>
      <c r="AI39" s="155">
        <f t="shared" si="35"/>
        <v>0</v>
      </c>
      <c r="AJ39" s="155">
        <f t="shared" si="35"/>
        <v>0</v>
      </c>
      <c r="AK39" s="173" t="b">
        <f t="shared" si="19"/>
        <v>1</v>
      </c>
      <c r="AL39" s="149"/>
    </row>
    <row r="40" spans="1:92" ht="12.75" customHeight="1" x14ac:dyDescent="0.3">
      <c r="B40" s="171"/>
      <c r="C40" s="222"/>
      <c r="D40" s="223"/>
      <c r="E40" s="224"/>
      <c r="F40" s="222"/>
      <c r="G40" s="223"/>
      <c r="H40" s="224"/>
      <c r="I40" s="224"/>
      <c r="J40" s="224"/>
      <c r="K40" s="438"/>
      <c r="L40" s="442"/>
      <c r="M40" s="442"/>
      <c r="N40" s="436"/>
      <c r="O40" s="224"/>
      <c r="P40" s="224"/>
      <c r="Q40" s="263"/>
      <c r="R40" s="263"/>
      <c r="S40" s="263"/>
      <c r="T40" s="149"/>
      <c r="U40" s="184"/>
      <c r="V40" s="263"/>
      <c r="W40" s="365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74" t="b">
        <f t="shared" si="19"/>
        <v>1</v>
      </c>
      <c r="AL40" s="149"/>
    </row>
    <row r="41" spans="1:92" ht="12.75" customHeight="1" x14ac:dyDescent="0.3">
      <c r="B41" s="167" t="s">
        <v>1021</v>
      </c>
      <c r="C41" s="219"/>
      <c r="D41" s="220"/>
      <c r="E41" s="221"/>
      <c r="F41" s="219"/>
      <c r="G41" s="220"/>
      <c r="H41" s="221"/>
      <c r="I41" s="221"/>
      <c r="J41" s="221"/>
      <c r="K41" s="447"/>
      <c r="L41" s="396"/>
      <c r="M41" s="396"/>
      <c r="N41" s="221"/>
      <c r="O41" s="221"/>
      <c r="P41" s="221"/>
      <c r="Q41" s="221"/>
      <c r="R41" s="221"/>
      <c r="S41" s="221"/>
      <c r="T41" s="149"/>
      <c r="U41" s="185" t="s">
        <v>1021</v>
      </c>
      <c r="V41" s="221"/>
      <c r="W41" s="3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73" t="b">
        <f t="shared" si="19"/>
        <v>1</v>
      </c>
      <c r="AL41" s="149"/>
    </row>
    <row r="42" spans="1:92" ht="12.75" customHeight="1" x14ac:dyDescent="0.3">
      <c r="B42" s="171" t="s">
        <v>987</v>
      </c>
      <c r="C42" s="222">
        <f>-'TB (2) -September'!D43-'TB (2) -September'!D44-'TB (2) -September'!C90</f>
        <v>1345.0400000000002</v>
      </c>
      <c r="D42" s="223">
        <f t="shared" si="20"/>
        <v>-779.95999999999981</v>
      </c>
      <c r="E42" s="224">
        <f>AF42</f>
        <v>2125</v>
      </c>
      <c r="F42" s="222">
        <f>-TB!D43-TB!D44-TB!C90</f>
        <v>4967.59</v>
      </c>
      <c r="G42" s="223">
        <f>+F42-H42</f>
        <v>-1407.4099999999999</v>
      </c>
      <c r="H42" s="224">
        <f>ROUND(SUMIF($X$5:$AI$5,"&lt;="&amp;$B$3,X42:AI42),2)</f>
        <v>6375</v>
      </c>
      <c r="I42" s="224">
        <f>F42</f>
        <v>4967.59</v>
      </c>
      <c r="J42" s="441">
        <v>4877</v>
      </c>
      <c r="K42" s="442">
        <f>N42-F42</f>
        <v>4877</v>
      </c>
      <c r="L42" s="442"/>
      <c r="M42" s="436">
        <f>K42+L42</f>
        <v>4877</v>
      </c>
      <c r="N42" s="436">
        <f>I42+J42</f>
        <v>9844.59</v>
      </c>
      <c r="O42" s="224">
        <f t="shared" ref="O42" si="36">N42-P42</f>
        <v>1344.5900000000001</v>
      </c>
      <c r="P42" s="224">
        <f>W42</f>
        <v>8500</v>
      </c>
      <c r="Q42" s="259">
        <v>5999.98</v>
      </c>
      <c r="R42" s="259">
        <f>Q42-P42</f>
        <v>-2500.0200000000004</v>
      </c>
      <c r="S42" s="259">
        <f>F42-Q42</f>
        <v>-1032.3899999999994</v>
      </c>
      <c r="T42" s="149"/>
      <c r="U42" s="184" t="s">
        <v>987</v>
      </c>
      <c r="V42" s="259">
        <v>5999.98</v>
      </c>
      <c r="W42" s="365">
        <f>Budget!E42</f>
        <v>8500</v>
      </c>
      <c r="X42" s="152"/>
      <c r="Y42" s="152"/>
      <c r="Z42" s="152">
        <f>$W42/4</f>
        <v>2125</v>
      </c>
      <c r="AB42" s="152"/>
      <c r="AC42" s="152">
        <f>$W42/4</f>
        <v>2125</v>
      </c>
      <c r="AE42" s="152"/>
      <c r="AF42" s="152">
        <f>$W42/4</f>
        <v>2125</v>
      </c>
      <c r="AH42" s="152"/>
      <c r="AI42" s="152">
        <f>$W42/4</f>
        <v>2125</v>
      </c>
      <c r="AJ42" s="152">
        <f t="shared" si="18"/>
        <v>8500</v>
      </c>
      <c r="AK42" s="174" t="b">
        <f t="shared" si="19"/>
        <v>1</v>
      </c>
      <c r="AL42" s="149"/>
    </row>
    <row r="43" spans="1:92" ht="12.75" customHeight="1" thickBot="1" x14ac:dyDescent="0.35">
      <c r="B43" s="167" t="s">
        <v>1024</v>
      </c>
      <c r="C43" s="225">
        <f>SUM(C42)</f>
        <v>1345.0400000000002</v>
      </c>
      <c r="D43" s="226">
        <f t="shared" si="20"/>
        <v>-779.95999999999981</v>
      </c>
      <c r="E43" s="227">
        <f>SUM(E42)</f>
        <v>2125</v>
      </c>
      <c r="F43" s="225">
        <f>SUM(F42)</f>
        <v>4967.59</v>
      </c>
      <c r="G43" s="226">
        <f>+F43-H43</f>
        <v>-1407.4099999999999</v>
      </c>
      <c r="H43" s="227">
        <f t="shared" ref="H43:P43" si="37">SUM(H42)</f>
        <v>6375</v>
      </c>
      <c r="I43" s="225">
        <f t="shared" si="37"/>
        <v>4967.59</v>
      </c>
      <c r="J43" s="443">
        <f t="shared" si="37"/>
        <v>4877</v>
      </c>
      <c r="K43" s="448">
        <f>N43-F43</f>
        <v>4877</v>
      </c>
      <c r="L43" s="384">
        <f>SUM(L42)</f>
        <v>0</v>
      </c>
      <c r="M43" s="221">
        <f>K43+L43</f>
        <v>4877</v>
      </c>
      <c r="N43" s="227">
        <f t="shared" si="37"/>
        <v>9844.59</v>
      </c>
      <c r="O43" s="227">
        <f t="shared" si="37"/>
        <v>1344.5900000000001</v>
      </c>
      <c r="P43" s="227">
        <f t="shared" si="37"/>
        <v>8500</v>
      </c>
      <c r="Q43" s="227">
        <v>5999.98</v>
      </c>
      <c r="R43" s="227">
        <f>Q43-P43</f>
        <v>-2500.0200000000004</v>
      </c>
      <c r="S43" s="227">
        <f>SUM(S42)</f>
        <v>-1032.3899999999994</v>
      </c>
      <c r="T43" s="149"/>
      <c r="U43" s="185" t="s">
        <v>1024</v>
      </c>
      <c r="V43" s="227">
        <v>5999.98</v>
      </c>
      <c r="W43" s="366">
        <f>SUM(W42)</f>
        <v>8500</v>
      </c>
      <c r="X43" s="191">
        <f t="shared" ref="X43:AJ43" si="38">SUM(X42)</f>
        <v>0</v>
      </c>
      <c r="Y43" s="191">
        <f t="shared" si="38"/>
        <v>0</v>
      </c>
      <c r="Z43" s="191">
        <f t="shared" si="38"/>
        <v>2125</v>
      </c>
      <c r="AA43" s="191">
        <f t="shared" si="38"/>
        <v>0</v>
      </c>
      <c r="AB43" s="191">
        <f t="shared" si="38"/>
        <v>0</v>
      </c>
      <c r="AC43" s="191">
        <f t="shared" si="38"/>
        <v>2125</v>
      </c>
      <c r="AD43" s="191">
        <f t="shared" si="38"/>
        <v>0</v>
      </c>
      <c r="AE43" s="191">
        <f t="shared" si="38"/>
        <v>0</v>
      </c>
      <c r="AF43" s="191">
        <f t="shared" si="38"/>
        <v>2125</v>
      </c>
      <c r="AG43" s="191">
        <f>SUM(AF42)</f>
        <v>2125</v>
      </c>
      <c r="AH43" s="191">
        <f t="shared" si="38"/>
        <v>0</v>
      </c>
      <c r="AI43" s="191">
        <f t="shared" si="38"/>
        <v>2125</v>
      </c>
      <c r="AJ43" s="191">
        <f t="shared" si="38"/>
        <v>8500</v>
      </c>
      <c r="AK43" s="192" t="b">
        <f t="shared" si="19"/>
        <v>1</v>
      </c>
      <c r="AL43" s="149"/>
    </row>
    <row r="44" spans="1:92" s="147" customFormat="1" ht="21.75" customHeight="1" thickBot="1" x14ac:dyDescent="0.5">
      <c r="A44" s="151"/>
      <c r="B44" s="269" t="s">
        <v>142</v>
      </c>
      <c r="C44" s="234">
        <f>C35+C39+C43</f>
        <v>5815.01</v>
      </c>
      <c r="D44" s="234">
        <f>+C44-E44</f>
        <v>-570.17583333333369</v>
      </c>
      <c r="E44" s="235">
        <f>E35+E39+E43</f>
        <v>6385.1858333333339</v>
      </c>
      <c r="F44" s="234">
        <f>F35+F39+F43</f>
        <v>122463.09</v>
      </c>
      <c r="G44" s="234">
        <f>+F44-H44</f>
        <v>-622.76000000000931</v>
      </c>
      <c r="H44" s="235">
        <f t="shared" ref="H44:P44" si="39">H35+H39+H43</f>
        <v>123085.85</v>
      </c>
      <c r="I44" s="234">
        <f t="shared" si="39"/>
        <v>107580.61999999997</v>
      </c>
      <c r="J44" s="234">
        <f t="shared" si="39"/>
        <v>28891.63</v>
      </c>
      <c r="K44" s="235">
        <f>N44-F44</f>
        <v>14009.159999999974</v>
      </c>
      <c r="L44" s="235">
        <f>L35+L39+L43</f>
        <v>0</v>
      </c>
      <c r="M44" s="235">
        <f t="shared" si="39"/>
        <v>14009.160000000003</v>
      </c>
      <c r="N44" s="235">
        <f t="shared" si="39"/>
        <v>136472.24999999997</v>
      </c>
      <c r="O44" s="235">
        <f t="shared" si="39"/>
        <v>4472.2499999999982</v>
      </c>
      <c r="P44" s="235">
        <f t="shared" si="39"/>
        <v>132000</v>
      </c>
      <c r="Q44" s="270">
        <v>128156.20999999998</v>
      </c>
      <c r="R44" s="270">
        <f>Q44-P44</f>
        <v>-3843.7900000000227</v>
      </c>
      <c r="S44" s="270">
        <f>F44-Q44</f>
        <v>-5693.1199999999808</v>
      </c>
      <c r="T44" s="151"/>
      <c r="U44" s="269" t="s">
        <v>142</v>
      </c>
      <c r="V44" s="270">
        <v>128156.20999999998</v>
      </c>
      <c r="W44" s="362">
        <f>W35+W39+W43</f>
        <v>135127.65999999997</v>
      </c>
      <c r="X44" s="188">
        <f t="shared" ref="X44:AJ44" si="40">X35+X39+X43</f>
        <v>10259.554999999998</v>
      </c>
      <c r="Y44" s="188">
        <f t="shared" si="40"/>
        <v>10339.539166666667</v>
      </c>
      <c r="Z44" s="188">
        <f t="shared" si="40"/>
        <v>12464.539166666667</v>
      </c>
      <c r="AA44" s="188">
        <f t="shared" si="40"/>
        <v>10339.539166666667</v>
      </c>
      <c r="AB44" s="188">
        <f t="shared" si="40"/>
        <v>10339.549166666666</v>
      </c>
      <c r="AC44" s="188">
        <f t="shared" si="40"/>
        <v>12464.539166666667</v>
      </c>
      <c r="AD44" s="188">
        <f t="shared" si="40"/>
        <v>12032.539166666667</v>
      </c>
      <c r="AE44" s="188">
        <f t="shared" si="40"/>
        <v>12159.549166666666</v>
      </c>
      <c r="AF44" s="188">
        <f t="shared" si="40"/>
        <v>12464.539166666667</v>
      </c>
      <c r="AG44" s="188">
        <f t="shared" si="40"/>
        <v>12464.549166666666</v>
      </c>
      <c r="AH44" s="188">
        <f t="shared" si="40"/>
        <v>10339.539166666667</v>
      </c>
      <c r="AI44" s="188">
        <f t="shared" si="40"/>
        <v>12464.549166666666</v>
      </c>
      <c r="AJ44" s="188">
        <f t="shared" si="40"/>
        <v>135127.65999999997</v>
      </c>
      <c r="AK44" s="201" t="b">
        <f t="shared" si="19"/>
        <v>1</v>
      </c>
      <c r="AL44" s="151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</row>
    <row r="45" spans="1:92" s="147" customFormat="1" ht="10.5" customHeight="1" thickBot="1" x14ac:dyDescent="0.5">
      <c r="A45" s="151"/>
      <c r="B45" s="202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151"/>
      <c r="U45" s="299"/>
      <c r="V45" s="310"/>
      <c r="W45" s="358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210"/>
      <c r="AL45" s="331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</row>
    <row r="46" spans="1:92" s="147" customFormat="1" ht="21.75" customHeight="1" thickBot="1" x14ac:dyDescent="0.5">
      <c r="A46" s="151"/>
      <c r="B46" s="269" t="s">
        <v>764</v>
      </c>
      <c r="C46" s="234"/>
      <c r="D46" s="234"/>
      <c r="E46" s="235"/>
      <c r="F46" s="234"/>
      <c r="G46" s="234"/>
      <c r="H46" s="235"/>
      <c r="I46" s="235"/>
      <c r="J46" s="235"/>
      <c r="K46" s="235"/>
      <c r="L46" s="235"/>
      <c r="M46" s="235"/>
      <c r="N46" s="235"/>
      <c r="O46" s="235"/>
      <c r="P46" s="235"/>
      <c r="Q46" s="270"/>
      <c r="R46" s="270"/>
      <c r="S46" s="270"/>
      <c r="T46" s="151"/>
      <c r="U46" s="269" t="s">
        <v>764</v>
      </c>
      <c r="V46" s="270"/>
      <c r="W46" s="362"/>
      <c r="X46" s="199"/>
      <c r="Y46" s="199"/>
      <c r="Z46" s="199"/>
      <c r="AA46" s="199"/>
      <c r="AB46" s="199"/>
      <c r="AC46" s="199"/>
      <c r="AD46" s="199"/>
      <c r="AE46" s="200"/>
      <c r="AF46" s="199"/>
      <c r="AG46" s="199"/>
      <c r="AH46" s="199"/>
      <c r="AI46" s="199"/>
      <c r="AJ46" s="199"/>
      <c r="AK46" s="201"/>
      <c r="AL46" s="151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</row>
    <row r="47" spans="1:92" ht="12.75" customHeight="1" x14ac:dyDescent="0.35">
      <c r="B47" s="172" t="s">
        <v>1025</v>
      </c>
      <c r="C47" s="236"/>
      <c r="D47" s="229"/>
      <c r="E47" s="237"/>
      <c r="F47" s="236"/>
      <c r="G47" s="229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149"/>
      <c r="U47" s="181" t="s">
        <v>1025</v>
      </c>
      <c r="V47" s="237"/>
      <c r="W47" s="367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198"/>
      <c r="AL47" s="149"/>
    </row>
    <row r="48" spans="1:92" ht="12.75" customHeight="1" x14ac:dyDescent="0.3">
      <c r="B48" s="171" t="s">
        <v>1026</v>
      </c>
      <c r="C48" s="222"/>
      <c r="D48" s="223"/>
      <c r="E48" s="224"/>
      <c r="F48" s="222"/>
      <c r="G48" s="223"/>
      <c r="H48" s="224"/>
      <c r="I48" s="224"/>
      <c r="J48" s="224"/>
      <c r="K48" s="436"/>
      <c r="L48" s="436"/>
      <c r="M48" s="436"/>
      <c r="N48" s="436"/>
      <c r="O48" s="224"/>
      <c r="P48" s="224"/>
      <c r="Q48" s="263"/>
      <c r="R48" s="263"/>
      <c r="S48" s="263"/>
      <c r="T48" s="149"/>
      <c r="U48" s="186" t="s">
        <v>1026</v>
      </c>
      <c r="V48" s="263"/>
      <c r="W48" s="3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52"/>
      <c r="AK48" s="174"/>
      <c r="AL48" s="149"/>
    </row>
    <row r="49" spans="2:38" ht="12.75" customHeight="1" x14ac:dyDescent="0.3">
      <c r="B49" s="168" t="s">
        <v>932</v>
      </c>
      <c r="C49" s="222">
        <f>-'TB (2) -September'!D61</f>
        <v>-3915</v>
      </c>
      <c r="D49" s="223">
        <f>+C49-E49</f>
        <v>1538.333333333333</v>
      </c>
      <c r="E49" s="224">
        <f>AF49</f>
        <v>-5453.333333333333</v>
      </c>
      <c r="F49" s="222">
        <f>-TB!D61</f>
        <v>-47790</v>
      </c>
      <c r="G49" s="223">
        <f>+F49-H49</f>
        <v>1290</v>
      </c>
      <c r="H49" s="224">
        <f>ROUND(SUMIF($X$5:$AI$5,"&lt;="&amp;$B$3,X49:AI49),2)</f>
        <v>-49080</v>
      </c>
      <c r="I49" s="224">
        <v>-32940</v>
      </c>
      <c r="J49" s="224">
        <v>-32500</v>
      </c>
      <c r="K49" s="436">
        <f>N49-F49</f>
        <v>-17650</v>
      </c>
      <c r="L49" s="436"/>
      <c r="M49" s="436">
        <f>K49+L49</f>
        <v>-17650</v>
      </c>
      <c r="N49" s="436">
        <f t="shared" ref="N49:N51" si="41">I49+J49</f>
        <v>-65440</v>
      </c>
      <c r="O49" s="224">
        <f t="shared" ref="O49:O56" si="42">N49-P49</f>
        <v>-440</v>
      </c>
      <c r="P49" s="224">
        <v>-65000</v>
      </c>
      <c r="Q49" s="259">
        <v>-63465.5</v>
      </c>
      <c r="R49" s="259">
        <f t="shared" ref="R49:R51" si="43">Q49-P49</f>
        <v>1534.5</v>
      </c>
      <c r="S49" s="259">
        <f>F49-Q49</f>
        <v>15675.5</v>
      </c>
      <c r="T49" s="149"/>
      <c r="U49" s="182" t="s">
        <v>932</v>
      </c>
      <c r="V49" s="259">
        <v>-63465.5</v>
      </c>
      <c r="W49" s="361">
        <f>N49</f>
        <v>-65440</v>
      </c>
      <c r="X49" s="160">
        <f t="shared" ref="X49:AI54" si="44">$W49/12</f>
        <v>-5453.333333333333</v>
      </c>
      <c r="Y49" s="160">
        <f t="shared" si="44"/>
        <v>-5453.333333333333</v>
      </c>
      <c r="Z49" s="160">
        <f t="shared" si="44"/>
        <v>-5453.333333333333</v>
      </c>
      <c r="AA49" s="160">
        <f t="shared" si="44"/>
        <v>-5453.333333333333</v>
      </c>
      <c r="AB49" s="160">
        <f t="shared" si="44"/>
        <v>-5453.333333333333</v>
      </c>
      <c r="AC49" s="160">
        <f t="shared" si="44"/>
        <v>-5453.333333333333</v>
      </c>
      <c r="AD49" s="160">
        <f t="shared" si="44"/>
        <v>-5453.333333333333</v>
      </c>
      <c r="AE49" s="160">
        <f t="shared" si="44"/>
        <v>-5453.333333333333</v>
      </c>
      <c r="AF49" s="160">
        <f t="shared" si="44"/>
        <v>-5453.333333333333</v>
      </c>
      <c r="AG49" s="160">
        <f t="shared" si="44"/>
        <v>-5453.333333333333</v>
      </c>
      <c r="AH49" s="160">
        <f t="shared" si="44"/>
        <v>-5453.333333333333</v>
      </c>
      <c r="AI49" s="160">
        <f t="shared" si="44"/>
        <v>-5453.333333333333</v>
      </c>
      <c r="AJ49" s="152">
        <f t="shared" ref="AJ49:AJ54" si="45">SUM(X49:AI49)</f>
        <v>-65440.000000000007</v>
      </c>
      <c r="AK49" s="174" t="b">
        <f t="shared" ref="AK49:AK54" si="46">AJ49=W49</f>
        <v>1</v>
      </c>
      <c r="AL49" s="149"/>
    </row>
    <row r="50" spans="2:38" ht="12.75" customHeight="1" x14ac:dyDescent="0.3">
      <c r="B50" s="170" t="s">
        <v>933</v>
      </c>
      <c r="C50" s="222">
        <f>-'TB (2) -September'!D66</f>
        <v>397.03</v>
      </c>
      <c r="D50" s="223">
        <f t="shared" ref="D50:D79" si="47">+C50-E50</f>
        <v>1397.0474999999999</v>
      </c>
      <c r="E50" s="224">
        <f>AF50</f>
        <v>-1000.0174999999999</v>
      </c>
      <c r="F50" s="222">
        <f>-TB!D66</f>
        <v>-7931.21</v>
      </c>
      <c r="G50" s="223">
        <f>+F50-H50</f>
        <v>1068.9499999999998</v>
      </c>
      <c r="H50" s="224">
        <f>ROUND(SUMIF($X$5:$AI$5,"&lt;="&amp;$B$3,X50:AI50),2)</f>
        <v>-9000.16</v>
      </c>
      <c r="I50" s="224">
        <v>-5394.21</v>
      </c>
      <c r="J50" s="224">
        <v>-6606</v>
      </c>
      <c r="K50" s="436">
        <f t="shared" ref="K50:K51" si="48">N50-F50</f>
        <v>-4068.9999999999991</v>
      </c>
      <c r="L50" s="436"/>
      <c r="M50" s="436">
        <f>K50+L50</f>
        <v>-4068.9999999999991</v>
      </c>
      <c r="N50" s="436">
        <f t="shared" si="41"/>
        <v>-12000.21</v>
      </c>
      <c r="O50" s="224">
        <f t="shared" si="42"/>
        <v>2999.7900000000009</v>
      </c>
      <c r="P50" s="224">
        <v>-15000</v>
      </c>
      <c r="Q50" s="259">
        <v>-12752.32</v>
      </c>
      <c r="R50" s="259">
        <f t="shared" si="43"/>
        <v>2247.6800000000003</v>
      </c>
      <c r="S50" s="259">
        <f>F50-Q50</f>
        <v>4821.1099999999997</v>
      </c>
      <c r="T50" s="149"/>
      <c r="U50" s="184" t="s">
        <v>933</v>
      </c>
      <c r="V50" s="259">
        <v>-12752.32</v>
      </c>
      <c r="W50" s="361">
        <f t="shared" ref="W50:W56" si="49">N50</f>
        <v>-12000.21</v>
      </c>
      <c r="X50" s="160">
        <f t="shared" si="44"/>
        <v>-1000.0174999999999</v>
      </c>
      <c r="Y50" s="160">
        <f t="shared" si="44"/>
        <v>-1000.0174999999999</v>
      </c>
      <c r="Z50" s="160">
        <f t="shared" si="44"/>
        <v>-1000.0174999999999</v>
      </c>
      <c r="AA50" s="160">
        <f t="shared" si="44"/>
        <v>-1000.0174999999999</v>
      </c>
      <c r="AB50" s="160">
        <f t="shared" si="44"/>
        <v>-1000.0174999999999</v>
      </c>
      <c r="AC50" s="160">
        <f t="shared" si="44"/>
        <v>-1000.0174999999999</v>
      </c>
      <c r="AD50" s="160">
        <f t="shared" si="44"/>
        <v>-1000.0174999999999</v>
      </c>
      <c r="AE50" s="160">
        <f t="shared" si="44"/>
        <v>-1000.0174999999999</v>
      </c>
      <c r="AF50" s="160">
        <f t="shared" si="44"/>
        <v>-1000.0174999999999</v>
      </c>
      <c r="AG50" s="160">
        <f t="shared" si="44"/>
        <v>-1000.0174999999999</v>
      </c>
      <c r="AH50" s="160">
        <f t="shared" si="44"/>
        <v>-1000.0174999999999</v>
      </c>
      <c r="AI50" s="160">
        <f t="shared" si="44"/>
        <v>-1000.0174999999999</v>
      </c>
      <c r="AJ50" s="152">
        <f t="shared" si="45"/>
        <v>-12000.21</v>
      </c>
      <c r="AK50" s="174" t="b">
        <f t="shared" si="46"/>
        <v>1</v>
      </c>
      <c r="AL50" s="149"/>
    </row>
    <row r="51" spans="2:38" ht="12.75" customHeight="1" x14ac:dyDescent="0.3">
      <c r="B51" s="170" t="s">
        <v>11</v>
      </c>
      <c r="C51" s="222">
        <f>-'TB (2) -September'!D67</f>
        <v>1934.08</v>
      </c>
      <c r="D51" s="223">
        <f t="shared" si="47"/>
        <v>2350.7466666666664</v>
      </c>
      <c r="E51" s="224">
        <f>AF51</f>
        <v>-416.66666666666669</v>
      </c>
      <c r="F51" s="222">
        <f>-TB!D67</f>
        <v>-3750</v>
      </c>
      <c r="G51" s="223">
        <f>+F51-H51</f>
        <v>0</v>
      </c>
      <c r="H51" s="224">
        <v>-3750</v>
      </c>
      <c r="I51" s="224">
        <v>-5000</v>
      </c>
      <c r="J51" s="224">
        <v>0</v>
      </c>
      <c r="K51" s="436">
        <f t="shared" si="48"/>
        <v>-1250</v>
      </c>
      <c r="L51" s="436"/>
      <c r="M51" s="436">
        <f>K51+L51</f>
        <v>-1250</v>
      </c>
      <c r="N51" s="436">
        <f t="shared" si="41"/>
        <v>-5000</v>
      </c>
      <c r="O51" s="224">
        <f t="shared" si="42"/>
        <v>0</v>
      </c>
      <c r="P51" s="224">
        <v>-5000</v>
      </c>
      <c r="Q51" s="259">
        <v>-4999.72</v>
      </c>
      <c r="R51" s="259">
        <f t="shared" si="43"/>
        <v>0.27999999999974534</v>
      </c>
      <c r="S51" s="259">
        <f>F51-Q51</f>
        <v>1249.7200000000003</v>
      </c>
      <c r="T51" s="149"/>
      <c r="U51" s="184" t="s">
        <v>11</v>
      </c>
      <c r="V51" s="259">
        <v>-4999.72</v>
      </c>
      <c r="W51" s="361">
        <f t="shared" si="49"/>
        <v>-5000</v>
      </c>
      <c r="X51" s="160">
        <f t="shared" si="44"/>
        <v>-416.66666666666669</v>
      </c>
      <c r="Y51" s="160">
        <f t="shared" si="44"/>
        <v>-416.66666666666669</v>
      </c>
      <c r="Z51" s="160">
        <f t="shared" si="44"/>
        <v>-416.66666666666669</v>
      </c>
      <c r="AA51" s="160">
        <f t="shared" si="44"/>
        <v>-416.66666666666669</v>
      </c>
      <c r="AB51" s="160">
        <f t="shared" si="44"/>
        <v>-416.66666666666669</v>
      </c>
      <c r="AC51" s="160">
        <f t="shared" si="44"/>
        <v>-416.66666666666669</v>
      </c>
      <c r="AD51" s="160">
        <f t="shared" si="44"/>
        <v>-416.66666666666669</v>
      </c>
      <c r="AE51" s="160">
        <f t="shared" si="44"/>
        <v>-416.66666666666669</v>
      </c>
      <c r="AF51" s="160">
        <f t="shared" si="44"/>
        <v>-416.66666666666669</v>
      </c>
      <c r="AG51" s="160">
        <f t="shared" si="44"/>
        <v>-416.66666666666669</v>
      </c>
      <c r="AH51" s="160">
        <f t="shared" si="44"/>
        <v>-416.66666666666669</v>
      </c>
      <c r="AI51" s="160">
        <f t="shared" si="44"/>
        <v>-416.66666666666669</v>
      </c>
      <c r="AJ51" s="152">
        <f t="shared" si="45"/>
        <v>-5000</v>
      </c>
      <c r="AK51" s="174" t="b">
        <f t="shared" si="46"/>
        <v>1</v>
      </c>
      <c r="AL51" s="149"/>
    </row>
    <row r="52" spans="2:38" ht="12" customHeight="1" x14ac:dyDescent="0.3">
      <c r="B52" s="171"/>
      <c r="C52" s="222"/>
      <c r="D52" s="223"/>
      <c r="E52" s="224"/>
      <c r="F52" s="222"/>
      <c r="G52" s="223"/>
      <c r="H52" s="224"/>
      <c r="I52" s="224"/>
      <c r="J52" s="224"/>
      <c r="K52" s="436"/>
      <c r="L52" s="436"/>
      <c r="M52" s="436"/>
      <c r="N52" s="436"/>
      <c r="O52" s="224">
        <f t="shared" si="42"/>
        <v>0</v>
      </c>
      <c r="P52" s="224">
        <v>0</v>
      </c>
      <c r="Q52" s="263"/>
      <c r="R52" s="263"/>
      <c r="S52" s="263"/>
      <c r="T52" s="149"/>
      <c r="U52" s="184"/>
      <c r="V52" s="263"/>
      <c r="W52" s="361">
        <f t="shared" si="49"/>
        <v>0</v>
      </c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52"/>
      <c r="AK52" s="174"/>
      <c r="AL52" s="149"/>
    </row>
    <row r="53" spans="2:38" ht="12.75" customHeight="1" x14ac:dyDescent="0.3">
      <c r="B53" s="171" t="s">
        <v>1027</v>
      </c>
      <c r="C53" s="222"/>
      <c r="D53" s="223"/>
      <c r="E53" s="224"/>
      <c r="F53" s="222"/>
      <c r="G53" s="223"/>
      <c r="H53" s="224"/>
      <c r="I53" s="224"/>
      <c r="J53" s="224"/>
      <c r="K53" s="436"/>
      <c r="L53" s="436"/>
      <c r="M53" s="436"/>
      <c r="N53" s="436"/>
      <c r="O53" s="224">
        <f t="shared" si="42"/>
        <v>0</v>
      </c>
      <c r="P53" s="224">
        <v>0</v>
      </c>
      <c r="Q53" s="263"/>
      <c r="R53" s="263"/>
      <c r="S53" s="263"/>
      <c r="T53" s="149"/>
      <c r="U53" s="186" t="s">
        <v>1027</v>
      </c>
      <c r="V53" s="263"/>
      <c r="W53" s="361">
        <f t="shared" si="49"/>
        <v>0</v>
      </c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52"/>
      <c r="AK53" s="174"/>
      <c r="AL53" s="149"/>
    </row>
    <row r="54" spans="2:38" ht="12.75" customHeight="1" x14ac:dyDescent="0.3">
      <c r="B54" s="170" t="s">
        <v>779</v>
      </c>
      <c r="C54" s="222">
        <f>-'TB (2) -September'!D68</f>
        <v>-10789.72</v>
      </c>
      <c r="D54" s="223">
        <f t="shared" si="47"/>
        <v>-7394.3966666666656</v>
      </c>
      <c r="E54" s="224">
        <f>AF54</f>
        <v>-3395.3233333333333</v>
      </c>
      <c r="F54" s="222">
        <f>-TB!D68</f>
        <v>-34451.58</v>
      </c>
      <c r="G54" s="223">
        <f>+F54-H54</f>
        <v>-3893.6700000000019</v>
      </c>
      <c r="H54" s="224">
        <f>ROUND(SUMIF($X$5:$AI$5,"&lt;="&amp;$B$3,X54:AI54),2)</f>
        <v>-30557.91</v>
      </c>
      <c r="I54" s="224">
        <v>-15043.88</v>
      </c>
      <c r="J54" s="224">
        <v>-21700</v>
      </c>
      <c r="K54" s="436">
        <f t="shared" ref="K54:K56" si="50">N54-F54</f>
        <v>-6292.2999999999956</v>
      </c>
      <c r="L54" s="436"/>
      <c r="M54" s="436">
        <f>K54+L54</f>
        <v>-6292.2999999999956</v>
      </c>
      <c r="N54" s="436">
        <v>-40743.879999999997</v>
      </c>
      <c r="O54" s="224">
        <f t="shared" si="42"/>
        <v>-5743.8799999999974</v>
      </c>
      <c r="P54" s="224">
        <v>-35000</v>
      </c>
      <c r="Q54" s="259">
        <v>-22999.93</v>
      </c>
      <c r="R54" s="259">
        <f t="shared" ref="R54:R57" si="51">Q54-P54</f>
        <v>12000.07</v>
      </c>
      <c r="S54" s="259">
        <f>F54-Q54</f>
        <v>-11451.650000000001</v>
      </c>
      <c r="T54" s="149"/>
      <c r="U54" s="184" t="s">
        <v>779</v>
      </c>
      <c r="V54" s="259">
        <v>-22999.93</v>
      </c>
      <c r="W54" s="361">
        <f t="shared" si="49"/>
        <v>-40743.879999999997</v>
      </c>
      <c r="X54" s="160">
        <f t="shared" si="44"/>
        <v>-3395.3233333333333</v>
      </c>
      <c r="Y54" s="160">
        <f t="shared" si="44"/>
        <v>-3395.3233333333333</v>
      </c>
      <c r="Z54" s="160">
        <f t="shared" si="44"/>
        <v>-3395.3233333333333</v>
      </c>
      <c r="AA54" s="160">
        <f t="shared" si="44"/>
        <v>-3395.3233333333333</v>
      </c>
      <c r="AB54" s="160">
        <f t="shared" si="44"/>
        <v>-3395.3233333333333</v>
      </c>
      <c r="AC54" s="160">
        <f t="shared" si="44"/>
        <v>-3395.3233333333333</v>
      </c>
      <c r="AD54" s="160">
        <f t="shared" si="44"/>
        <v>-3395.3233333333333</v>
      </c>
      <c r="AE54" s="160">
        <f t="shared" si="44"/>
        <v>-3395.3233333333333</v>
      </c>
      <c r="AF54" s="160">
        <f t="shared" si="44"/>
        <v>-3395.3233333333333</v>
      </c>
      <c r="AG54" s="160">
        <f t="shared" si="44"/>
        <v>-3395.3233333333333</v>
      </c>
      <c r="AH54" s="160">
        <f t="shared" si="44"/>
        <v>-3395.3233333333333</v>
      </c>
      <c r="AI54" s="160">
        <f t="shared" si="44"/>
        <v>-3395.3233333333333</v>
      </c>
      <c r="AJ54" s="152">
        <f t="shared" si="45"/>
        <v>-40743.879999999997</v>
      </c>
      <c r="AK54" s="174" t="b">
        <f t="shared" si="46"/>
        <v>1</v>
      </c>
      <c r="AL54" s="149"/>
    </row>
    <row r="55" spans="2:38" ht="12.75" customHeight="1" x14ac:dyDescent="0.3">
      <c r="B55" s="170" t="s">
        <v>913</v>
      </c>
      <c r="C55" s="222">
        <f>-'TB (2) -September'!D94</f>
        <v>0</v>
      </c>
      <c r="D55" s="223">
        <f>+C55-E55</f>
        <v>133.29666666666665</v>
      </c>
      <c r="E55" s="224">
        <f>AA55</f>
        <v>-133.29666666666665</v>
      </c>
      <c r="F55" s="222">
        <f>-TB!D94</f>
        <v>-799.56</v>
      </c>
      <c r="G55" s="223">
        <f>+F55-H55</f>
        <v>400.11000000000013</v>
      </c>
      <c r="H55" s="224">
        <f>ROUND(SUMIF($X$5:$AI$5,"&lt;="&amp;$B$3,X55:AI55),2)</f>
        <v>-1199.67</v>
      </c>
      <c r="I55" s="224">
        <v>-799.56</v>
      </c>
      <c r="J55" s="224">
        <v>-800</v>
      </c>
      <c r="K55" s="436">
        <f t="shared" si="50"/>
        <v>-800</v>
      </c>
      <c r="L55" s="436"/>
      <c r="M55" s="436">
        <f>K55+L55</f>
        <v>-800</v>
      </c>
      <c r="N55" s="436">
        <v>-1599.56</v>
      </c>
      <c r="O55" s="224">
        <f t="shared" si="42"/>
        <v>-1599.56</v>
      </c>
      <c r="P55" s="224">
        <v>0</v>
      </c>
      <c r="Q55" s="259">
        <v>0</v>
      </c>
      <c r="R55" s="259">
        <f t="shared" si="51"/>
        <v>0</v>
      </c>
      <c r="S55" s="259">
        <f>F55-Q55</f>
        <v>-799.56</v>
      </c>
      <c r="T55" s="149"/>
      <c r="U55" s="184" t="s">
        <v>913</v>
      </c>
      <c r="V55" s="259">
        <v>0</v>
      </c>
      <c r="W55" s="361">
        <f t="shared" si="49"/>
        <v>-1599.56</v>
      </c>
      <c r="X55" s="160">
        <f t="shared" ref="X55:AI55" si="52">$W55/12</f>
        <v>-133.29666666666665</v>
      </c>
      <c r="Y55" s="160">
        <f t="shared" si="52"/>
        <v>-133.29666666666665</v>
      </c>
      <c r="Z55" s="160">
        <f t="shared" si="52"/>
        <v>-133.29666666666665</v>
      </c>
      <c r="AA55" s="160">
        <f t="shared" si="52"/>
        <v>-133.29666666666665</v>
      </c>
      <c r="AB55" s="160">
        <f t="shared" si="52"/>
        <v>-133.29666666666665</v>
      </c>
      <c r="AC55" s="160">
        <f t="shared" si="52"/>
        <v>-133.29666666666665</v>
      </c>
      <c r="AD55" s="160">
        <f t="shared" si="52"/>
        <v>-133.29666666666665</v>
      </c>
      <c r="AE55" s="160">
        <f t="shared" si="52"/>
        <v>-133.29666666666665</v>
      </c>
      <c r="AF55" s="160">
        <f t="shared" si="52"/>
        <v>-133.29666666666665</v>
      </c>
      <c r="AG55" s="160">
        <f t="shared" si="52"/>
        <v>-133.29666666666665</v>
      </c>
      <c r="AH55" s="160">
        <f t="shared" si="52"/>
        <v>-133.29666666666665</v>
      </c>
      <c r="AI55" s="160">
        <f t="shared" si="52"/>
        <v>-133.29666666666665</v>
      </c>
      <c r="AJ55" s="152">
        <f>SUM(X55:AI55)</f>
        <v>-1599.5599999999997</v>
      </c>
      <c r="AK55" s="174" t="b">
        <f>AJ55=W55</f>
        <v>1</v>
      </c>
      <c r="AL55" s="149"/>
    </row>
    <row r="56" spans="2:38" ht="12.75" customHeight="1" x14ac:dyDescent="0.3">
      <c r="B56" s="170" t="s">
        <v>1039</v>
      </c>
      <c r="C56" s="222">
        <f>-4500/12</f>
        <v>-375</v>
      </c>
      <c r="D56" s="223">
        <f>+C56-E56</f>
        <v>0</v>
      </c>
      <c r="E56" s="224">
        <f>-4500/12</f>
        <v>-375</v>
      </c>
      <c r="F56" s="222">
        <f>-2625-375-375</f>
        <v>-3375</v>
      </c>
      <c r="G56" s="223">
        <f>+F56-H56</f>
        <v>0</v>
      </c>
      <c r="H56" s="224">
        <f>W56/12*D2</f>
        <v>-3375</v>
      </c>
      <c r="I56" s="224">
        <v>-2250</v>
      </c>
      <c r="J56" s="224">
        <v>-2250</v>
      </c>
      <c r="K56" s="436">
        <f t="shared" si="50"/>
        <v>-1125</v>
      </c>
      <c r="L56" s="436"/>
      <c r="M56" s="436">
        <f>K56+L56</f>
        <v>-1125</v>
      </c>
      <c r="N56" s="436">
        <v>-4500</v>
      </c>
      <c r="O56" s="224">
        <f t="shared" si="42"/>
        <v>0</v>
      </c>
      <c r="P56" s="224">
        <v>-4500</v>
      </c>
      <c r="Q56" s="259">
        <v>-4500</v>
      </c>
      <c r="R56" s="259">
        <f t="shared" si="51"/>
        <v>0</v>
      </c>
      <c r="S56" s="259">
        <f>F56-Q56</f>
        <v>1125</v>
      </c>
      <c r="T56" s="149"/>
      <c r="U56" s="184" t="s">
        <v>905</v>
      </c>
      <c r="V56" s="259">
        <v>-4500</v>
      </c>
      <c r="W56" s="361">
        <f t="shared" si="49"/>
        <v>-4500</v>
      </c>
      <c r="X56" s="160">
        <v>-375</v>
      </c>
      <c r="Y56" s="160">
        <v>-375</v>
      </c>
      <c r="Z56" s="160">
        <v>-375</v>
      </c>
      <c r="AA56" s="160">
        <v>-375</v>
      </c>
      <c r="AB56" s="160">
        <v>-375</v>
      </c>
      <c r="AC56" s="160">
        <v>-375</v>
      </c>
      <c r="AD56" s="160">
        <v>-375</v>
      </c>
      <c r="AE56" s="160">
        <v>-375</v>
      </c>
      <c r="AF56" s="160">
        <v>-375</v>
      </c>
      <c r="AG56" s="160">
        <v>-375</v>
      </c>
      <c r="AH56" s="160">
        <v>-375</v>
      </c>
      <c r="AI56" s="160">
        <v>-375</v>
      </c>
      <c r="AJ56" s="152">
        <f>SUM(X56:AI56)</f>
        <v>-4500</v>
      </c>
      <c r="AK56" s="174" t="b">
        <f>AJ56=W56</f>
        <v>1</v>
      </c>
      <c r="AL56" s="149"/>
    </row>
    <row r="57" spans="2:38" ht="12.75" customHeight="1" x14ac:dyDescent="0.35">
      <c r="B57" s="172" t="s">
        <v>1047</v>
      </c>
      <c r="C57" s="238">
        <f>SUM(C49:C56)</f>
        <v>-12748.61</v>
      </c>
      <c r="D57" s="220">
        <f>+C57-E57</f>
        <v>-1974.9724999999999</v>
      </c>
      <c r="E57" s="239">
        <f>SUM(E49:E56)</f>
        <v>-10773.637500000001</v>
      </c>
      <c r="F57" s="238">
        <f>SUM(F49:F56)</f>
        <v>-98097.35</v>
      </c>
      <c r="G57" s="220">
        <f>+F57-H57</f>
        <v>-1134.6100000000006</v>
      </c>
      <c r="H57" s="238">
        <f t="shared" ref="H57:P57" si="53">SUM(H49:H56)</f>
        <v>-96962.74</v>
      </c>
      <c r="I57" s="238">
        <f t="shared" si="53"/>
        <v>-61427.649999999994</v>
      </c>
      <c r="J57" s="238">
        <f t="shared" si="53"/>
        <v>-63856</v>
      </c>
      <c r="K57" s="238">
        <f>N57-F57</f>
        <v>-31186.299999999988</v>
      </c>
      <c r="L57" s="238">
        <f t="shared" si="53"/>
        <v>0</v>
      </c>
      <c r="M57" s="238">
        <f t="shared" si="53"/>
        <v>-31186.299999999996</v>
      </c>
      <c r="N57" s="238">
        <f t="shared" si="53"/>
        <v>-129283.65</v>
      </c>
      <c r="O57" s="238">
        <f t="shared" si="53"/>
        <v>-4783.649999999996</v>
      </c>
      <c r="P57" s="238">
        <f t="shared" si="53"/>
        <v>-124500</v>
      </c>
      <c r="Q57" s="238">
        <v>-108717.47</v>
      </c>
      <c r="R57" s="238">
        <f t="shared" si="51"/>
        <v>15782.529999999999</v>
      </c>
      <c r="S57" s="238">
        <f>SUM(S49:S56)</f>
        <v>10620.12</v>
      </c>
      <c r="T57" s="149"/>
      <c r="U57" s="181" t="s">
        <v>1025</v>
      </c>
      <c r="V57" s="238">
        <v>-108717.47</v>
      </c>
      <c r="W57" s="368">
        <f>SUM(W49:W56)</f>
        <v>-129283.65</v>
      </c>
      <c r="X57" s="203">
        <f t="shared" ref="X57:AJ57" si="54">SUM(X49:X56)</f>
        <v>-10773.637500000001</v>
      </c>
      <c r="Y57" s="203">
        <f t="shared" si="54"/>
        <v>-10773.637500000001</v>
      </c>
      <c r="Z57" s="203">
        <f t="shared" si="54"/>
        <v>-10773.637500000001</v>
      </c>
      <c r="AA57" s="203">
        <f t="shared" si="54"/>
        <v>-10773.637500000001</v>
      </c>
      <c r="AB57" s="203">
        <f t="shared" si="54"/>
        <v>-10773.637500000001</v>
      </c>
      <c r="AC57" s="203">
        <f t="shared" si="54"/>
        <v>-10773.637500000001</v>
      </c>
      <c r="AD57" s="203">
        <f t="shared" si="54"/>
        <v>-10773.637500000001</v>
      </c>
      <c r="AE57" s="203">
        <f t="shared" si="54"/>
        <v>-10773.637500000001</v>
      </c>
      <c r="AF57" s="203">
        <f t="shared" si="54"/>
        <v>-10773.637500000001</v>
      </c>
      <c r="AG57" s="203">
        <f t="shared" si="54"/>
        <v>-10773.637500000001</v>
      </c>
      <c r="AH57" s="203">
        <f t="shared" si="54"/>
        <v>-10773.637500000001</v>
      </c>
      <c r="AI57" s="203">
        <f t="shared" si="54"/>
        <v>-10773.637500000001</v>
      </c>
      <c r="AJ57" s="203">
        <f t="shared" si="54"/>
        <v>-129283.65</v>
      </c>
      <c r="AK57" s="177" t="b">
        <f>AJ57=W57</f>
        <v>1</v>
      </c>
      <c r="AL57" s="149"/>
    </row>
    <row r="58" spans="2:38" ht="12.75" customHeight="1" x14ac:dyDescent="0.3">
      <c r="B58" s="170"/>
      <c r="C58" s="222"/>
      <c r="D58" s="223"/>
      <c r="E58" s="224"/>
      <c r="F58" s="222"/>
      <c r="G58" s="223"/>
      <c r="H58" s="224"/>
      <c r="I58" s="224"/>
      <c r="J58" s="224"/>
      <c r="K58" s="224"/>
      <c r="L58" s="224"/>
      <c r="M58" s="224"/>
      <c r="N58" s="397"/>
      <c r="O58" s="224"/>
      <c r="P58" s="224"/>
      <c r="Q58" s="263"/>
      <c r="R58" s="263"/>
      <c r="S58" s="263"/>
      <c r="T58" s="149"/>
      <c r="U58" s="184"/>
      <c r="V58" s="263"/>
      <c r="W58" s="361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52"/>
      <c r="AK58" s="175"/>
      <c r="AL58" s="149"/>
    </row>
    <row r="59" spans="2:38" ht="12.75" customHeight="1" x14ac:dyDescent="0.35">
      <c r="B59" s="172" t="s">
        <v>1020</v>
      </c>
      <c r="C59" s="238"/>
      <c r="D59" s="220"/>
      <c r="E59" s="239"/>
      <c r="F59" s="238"/>
      <c r="G59" s="220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149"/>
      <c r="U59" s="181" t="s">
        <v>1020</v>
      </c>
      <c r="V59" s="239"/>
      <c r="W59" s="369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9"/>
      <c r="AK59" s="177"/>
      <c r="AL59" s="149"/>
    </row>
    <row r="60" spans="2:38" ht="12.75" customHeight="1" x14ac:dyDescent="0.3">
      <c r="B60" s="170" t="s">
        <v>772</v>
      </c>
      <c r="C60" s="222">
        <f>-('TB (2) -September'!C103+'TB (2) -September'!C108+'TB (2) -September'!C111)</f>
        <v>0</v>
      </c>
      <c r="D60" s="223">
        <f>+C60-E60</f>
        <v>0</v>
      </c>
      <c r="E60" s="224">
        <v>0</v>
      </c>
      <c r="F60" s="222">
        <f>-(TB!C103+TB!C108+TB!C111)</f>
        <v>-17294.82</v>
      </c>
      <c r="G60" s="223">
        <f>+F60-H60</f>
        <v>0.18000000000029104</v>
      </c>
      <c r="H60" s="224">
        <f>W60</f>
        <v>-17295</v>
      </c>
      <c r="I60" s="224">
        <f>F60</f>
        <v>-17294.82</v>
      </c>
      <c r="J60" s="224">
        <v>0</v>
      </c>
      <c r="K60" s="436">
        <f t="shared" ref="K60" si="55">N60-F60</f>
        <v>-0.18000000000029104</v>
      </c>
      <c r="L60" s="436"/>
      <c r="M60" s="436">
        <f>K60+L60</f>
        <v>-0.18000000000029104</v>
      </c>
      <c r="N60" s="436">
        <v>-17295</v>
      </c>
      <c r="O60" s="224">
        <f t="shared" ref="O60" si="56">N60-P60</f>
        <v>-2295</v>
      </c>
      <c r="P60" s="224">
        <v>-15000</v>
      </c>
      <c r="Q60" s="259">
        <v>-10496.26</v>
      </c>
      <c r="R60" s="259">
        <f t="shared" ref="R60:R61" si="57">Q60-P60</f>
        <v>4503.74</v>
      </c>
      <c r="S60" s="259">
        <f>F60-Q60</f>
        <v>-6798.5599999999995</v>
      </c>
      <c r="T60" s="149"/>
      <c r="U60" s="184" t="s">
        <v>772</v>
      </c>
      <c r="V60" s="259">
        <v>-10496.26</v>
      </c>
      <c r="W60" s="361">
        <f>N60</f>
        <v>-17295</v>
      </c>
      <c r="X60" s="160"/>
      <c r="Y60" s="160"/>
      <c r="Z60" s="160"/>
      <c r="AA60" s="160"/>
      <c r="AB60" s="160">
        <v>-3000</v>
      </c>
      <c r="AC60" s="160">
        <v>-12000</v>
      </c>
      <c r="AD60" s="160">
        <f>W60-AB60-AC60</f>
        <v>-2295</v>
      </c>
      <c r="AE60" s="160"/>
      <c r="AF60" s="160"/>
      <c r="AG60" s="160"/>
      <c r="AH60" s="160"/>
      <c r="AI60" s="160"/>
      <c r="AJ60" s="152">
        <f>SUM(X60:AI60)</f>
        <v>-17295</v>
      </c>
      <c r="AK60" s="175" t="b">
        <f>AJ60=W60</f>
        <v>1</v>
      </c>
      <c r="AL60" s="149"/>
    </row>
    <row r="61" spans="2:38" ht="12.75" customHeight="1" x14ac:dyDescent="0.35">
      <c r="B61" s="172" t="s">
        <v>1023</v>
      </c>
      <c r="C61" s="283">
        <f>SUM(C59:C60)</f>
        <v>0</v>
      </c>
      <c r="D61" s="226">
        <f>+C61-E61</f>
        <v>0</v>
      </c>
      <c r="E61" s="240">
        <f>SUM(E59:E60)</f>
        <v>0</v>
      </c>
      <c r="F61" s="240">
        <f>SUM(F60)</f>
        <v>-17294.82</v>
      </c>
      <c r="G61" s="226">
        <f>+F61-H61</f>
        <v>0.18000000000029104</v>
      </c>
      <c r="H61" s="240">
        <f>SUM(H59:H60)</f>
        <v>-17295</v>
      </c>
      <c r="I61" s="240">
        <f>SUM(I60)</f>
        <v>-17294.82</v>
      </c>
      <c r="J61" s="240">
        <f>SUM(J60)</f>
        <v>0</v>
      </c>
      <c r="K61" s="240">
        <f>N61-F61</f>
        <v>-0.18000000000029104</v>
      </c>
      <c r="L61" s="240">
        <f>SUM(L59:L60)</f>
        <v>0</v>
      </c>
      <c r="M61" s="240">
        <f>SUM(M59:M60)</f>
        <v>-0.18000000000029104</v>
      </c>
      <c r="N61" s="240">
        <f>SUM(N59:N60)</f>
        <v>-17295</v>
      </c>
      <c r="O61" s="240">
        <f>SUM(O59:O60)</f>
        <v>-2295</v>
      </c>
      <c r="P61" s="240">
        <f>SUM(P60)</f>
        <v>-15000</v>
      </c>
      <c r="Q61" s="240">
        <v>-10496.26</v>
      </c>
      <c r="R61" s="240">
        <f t="shared" si="57"/>
        <v>4503.74</v>
      </c>
      <c r="S61" s="240">
        <f>F61-Q61</f>
        <v>-6798.5599999999995</v>
      </c>
      <c r="T61" s="149"/>
      <c r="U61" s="181" t="s">
        <v>1023</v>
      </c>
      <c r="V61" s="240">
        <v>-10496.26</v>
      </c>
      <c r="W61" s="370">
        <f>SUM(W59:W60)</f>
        <v>-17295</v>
      </c>
      <c r="X61" s="204">
        <f t="shared" ref="X61:AJ61" si="58">SUM(X59:X60)</f>
        <v>0</v>
      </c>
      <c r="Y61" s="204">
        <f t="shared" si="58"/>
        <v>0</v>
      </c>
      <c r="Z61" s="204">
        <f t="shared" si="58"/>
        <v>0</v>
      </c>
      <c r="AA61" s="204">
        <f t="shared" si="58"/>
        <v>0</v>
      </c>
      <c r="AB61" s="204">
        <f t="shared" si="58"/>
        <v>-3000</v>
      </c>
      <c r="AC61" s="204">
        <f t="shared" si="58"/>
        <v>-12000</v>
      </c>
      <c r="AD61" s="204">
        <f t="shared" si="58"/>
        <v>-2295</v>
      </c>
      <c r="AE61" s="204">
        <f t="shared" si="58"/>
        <v>0</v>
      </c>
      <c r="AF61" s="204">
        <f>SUM(AF59:AF60)</f>
        <v>0</v>
      </c>
      <c r="AG61" s="204">
        <f t="shared" si="58"/>
        <v>0</v>
      </c>
      <c r="AH61" s="204">
        <f t="shared" si="58"/>
        <v>0</v>
      </c>
      <c r="AI61" s="204">
        <f t="shared" si="58"/>
        <v>0</v>
      </c>
      <c r="AJ61" s="204">
        <f t="shared" si="58"/>
        <v>-17295</v>
      </c>
      <c r="AK61" s="205" t="b">
        <f t="shared" ref="AK61" si="59">AJ61=W61</f>
        <v>1</v>
      </c>
      <c r="AL61" s="149"/>
    </row>
    <row r="62" spans="2:38" ht="12.75" customHeight="1" x14ac:dyDescent="0.3">
      <c r="B62" s="170"/>
      <c r="C62" s="222"/>
      <c r="D62" s="223"/>
      <c r="E62" s="224"/>
      <c r="F62" s="222"/>
      <c r="G62" s="223"/>
      <c r="H62" s="224"/>
      <c r="I62" s="224"/>
      <c r="J62" s="224"/>
      <c r="K62" s="224"/>
      <c r="L62" s="224"/>
      <c r="M62" s="224"/>
      <c r="N62" s="397"/>
      <c r="O62" s="224"/>
      <c r="P62" s="224"/>
      <c r="Q62" s="263"/>
      <c r="R62" s="263"/>
      <c r="S62" s="263"/>
      <c r="T62" s="149"/>
      <c r="U62" s="184"/>
      <c r="V62" s="263"/>
      <c r="W62" s="361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52"/>
      <c r="AK62" s="175"/>
      <c r="AL62" s="149"/>
    </row>
    <row r="63" spans="2:38" ht="12.75" customHeight="1" x14ac:dyDescent="0.35">
      <c r="B63" s="172" t="s">
        <v>1031</v>
      </c>
      <c r="C63" s="236"/>
      <c r="D63" s="229"/>
      <c r="E63" s="237"/>
      <c r="F63" s="236"/>
      <c r="G63" s="220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149"/>
      <c r="U63" s="181" t="s">
        <v>1031</v>
      </c>
      <c r="V63" s="237"/>
      <c r="W63" s="367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9"/>
      <c r="AK63" s="206"/>
      <c r="AL63" s="149"/>
    </row>
    <row r="64" spans="2:38" ht="12.75" customHeight="1" x14ac:dyDescent="0.3">
      <c r="B64" s="171" t="s">
        <v>1032</v>
      </c>
      <c r="C64" s="231"/>
      <c r="D64" s="223"/>
      <c r="E64" s="232"/>
      <c r="F64" s="231"/>
      <c r="G64" s="223"/>
      <c r="H64" s="232"/>
      <c r="I64" s="232"/>
      <c r="J64" s="232"/>
      <c r="K64" s="437"/>
      <c r="L64" s="437"/>
      <c r="M64" s="437"/>
      <c r="N64" s="437"/>
      <c r="O64" s="232"/>
      <c r="P64" s="232"/>
      <c r="Q64" s="261"/>
      <c r="R64" s="261"/>
      <c r="S64" s="261"/>
      <c r="T64" s="149"/>
      <c r="U64" s="186" t="s">
        <v>1032</v>
      </c>
      <c r="V64" s="261"/>
      <c r="W64" s="3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52"/>
      <c r="AK64" s="175"/>
      <c r="AL64" s="149"/>
    </row>
    <row r="65" spans="2:38" ht="12.75" customHeight="1" x14ac:dyDescent="0.3">
      <c r="B65" s="170" t="s">
        <v>773</v>
      </c>
      <c r="C65" s="222">
        <f>-'TB (2) -September'!D82-'TB (2) -September'!D83-'TB (2) -September'!D84-'TB (2) -September'!D85-'TB (2) -September'!D86</f>
        <v>-850.08</v>
      </c>
      <c r="D65" s="223">
        <f>+C65-E65</f>
        <v>-266.76</v>
      </c>
      <c r="E65" s="224">
        <f>AA65</f>
        <v>-583.32000000000005</v>
      </c>
      <c r="F65" s="222">
        <f>-TB!D82-TB!D83-TB!D84-TB!D85-TB!D86</f>
        <v>-4157.8</v>
      </c>
      <c r="G65" s="223">
        <f>+F65-H65</f>
        <v>1092.08</v>
      </c>
      <c r="H65" s="224">
        <f>ROUND(SUMIF($X$5:$AI$5,"&lt;="&amp;$B$3,X65:AI65),2)</f>
        <v>-5249.88</v>
      </c>
      <c r="I65" s="224">
        <v>-3093.84</v>
      </c>
      <c r="J65" s="224">
        <v>-3906</v>
      </c>
      <c r="K65" s="436">
        <f>N65-F65</f>
        <v>-2842.04</v>
      </c>
      <c r="L65" s="436"/>
      <c r="M65" s="436">
        <f>K65+L65</f>
        <v>-2842.04</v>
      </c>
      <c r="N65" s="436">
        <v>-6999.84</v>
      </c>
      <c r="O65" s="224">
        <f t="shared" ref="O65:O67" si="60">N65-P65</f>
        <v>0.15999999999985448</v>
      </c>
      <c r="P65" s="224">
        <v>-7000</v>
      </c>
      <c r="Q65" s="259">
        <v>-6577.2800000000007</v>
      </c>
      <c r="R65" s="259">
        <f t="shared" ref="R65:R67" si="61">Q65-P65</f>
        <v>422.71999999999935</v>
      </c>
      <c r="S65" s="259">
        <f>F65-Q65</f>
        <v>2419.4800000000005</v>
      </c>
      <c r="T65" s="149"/>
      <c r="U65" s="184" t="s">
        <v>773</v>
      </c>
      <c r="V65" s="259">
        <v>-6577.2800000000007</v>
      </c>
      <c r="W65" s="361">
        <f>N65</f>
        <v>-6999.84</v>
      </c>
      <c r="X65" s="160">
        <f t="shared" ref="X65:AI67" si="62">$W65/12</f>
        <v>-583.32000000000005</v>
      </c>
      <c r="Y65" s="160">
        <f t="shared" si="62"/>
        <v>-583.32000000000005</v>
      </c>
      <c r="Z65" s="160">
        <f t="shared" si="62"/>
        <v>-583.32000000000005</v>
      </c>
      <c r="AA65" s="160">
        <f t="shared" si="62"/>
        <v>-583.32000000000005</v>
      </c>
      <c r="AB65" s="160">
        <f t="shared" si="62"/>
        <v>-583.32000000000005</v>
      </c>
      <c r="AC65" s="160">
        <f t="shared" si="62"/>
        <v>-583.32000000000005</v>
      </c>
      <c r="AD65" s="160">
        <f t="shared" si="62"/>
        <v>-583.32000000000005</v>
      </c>
      <c r="AE65" s="160">
        <f t="shared" si="62"/>
        <v>-583.32000000000005</v>
      </c>
      <c r="AF65" s="160">
        <f t="shared" si="62"/>
        <v>-583.32000000000005</v>
      </c>
      <c r="AG65" s="160">
        <f t="shared" si="62"/>
        <v>-583.32000000000005</v>
      </c>
      <c r="AH65" s="160">
        <f t="shared" si="62"/>
        <v>-583.32000000000005</v>
      </c>
      <c r="AI65" s="160">
        <f t="shared" si="62"/>
        <v>-583.32000000000005</v>
      </c>
      <c r="AJ65" s="152">
        <f>SUM(X65:AI65)</f>
        <v>-6999.8399999999992</v>
      </c>
      <c r="AK65" s="175" t="b">
        <f>AJ65=W65</f>
        <v>1</v>
      </c>
      <c r="AL65" s="149"/>
    </row>
    <row r="66" spans="2:38" ht="12.75" customHeight="1" x14ac:dyDescent="0.3">
      <c r="B66" s="170" t="s">
        <v>777</v>
      </c>
      <c r="C66" s="222">
        <f>-'TB (2) -September'!D101-'TB (2) -September'!D100</f>
        <v>-229.31</v>
      </c>
      <c r="D66" s="223">
        <f>+C66-E66</f>
        <v>1325.8708333333332</v>
      </c>
      <c r="E66" s="224">
        <f>AA66</f>
        <v>-1555.1808333333331</v>
      </c>
      <c r="F66" s="222">
        <f>-TB!D101-TB!D100</f>
        <v>-8405.6299999999992</v>
      </c>
      <c r="G66" s="223">
        <f>+F66-H66</f>
        <v>5591</v>
      </c>
      <c r="H66" s="224">
        <f>ROUND(SUMIF($X$5:$AI$5,"&lt;="&amp;$B$3,X66:AI66),2)</f>
        <v>-13996.63</v>
      </c>
      <c r="I66" s="224">
        <v>-8090.17</v>
      </c>
      <c r="J66" s="224">
        <v>-13072</v>
      </c>
      <c r="K66" s="436">
        <f t="shared" ref="K66:K67" si="63">N66-F66</f>
        <v>-10256.539999999999</v>
      </c>
      <c r="L66" s="436"/>
      <c r="M66" s="436">
        <f>K66+L66</f>
        <v>-10256.539999999999</v>
      </c>
      <c r="N66" s="436">
        <v>-18662.169999999998</v>
      </c>
      <c r="O66" s="224">
        <f t="shared" si="60"/>
        <v>2499.8300000000017</v>
      </c>
      <c r="P66" s="224">
        <v>-21162</v>
      </c>
      <c r="Q66" s="259">
        <v>-15112.35</v>
      </c>
      <c r="R66" s="259">
        <f t="shared" si="61"/>
        <v>6049.65</v>
      </c>
      <c r="S66" s="259">
        <f>F66-Q66</f>
        <v>6706.7200000000012</v>
      </c>
      <c r="T66" s="149"/>
      <c r="U66" s="184" t="s">
        <v>777</v>
      </c>
      <c r="V66" s="259">
        <v>-15112.35</v>
      </c>
      <c r="W66" s="361">
        <f t="shared" ref="W66:W79" si="64">N66</f>
        <v>-18662.169999999998</v>
      </c>
      <c r="X66" s="160">
        <f t="shared" si="62"/>
        <v>-1555.1808333333331</v>
      </c>
      <c r="Y66" s="160">
        <f t="shared" si="62"/>
        <v>-1555.1808333333331</v>
      </c>
      <c r="Z66" s="160">
        <f t="shared" si="62"/>
        <v>-1555.1808333333331</v>
      </c>
      <c r="AA66" s="160">
        <f t="shared" si="62"/>
        <v>-1555.1808333333331</v>
      </c>
      <c r="AB66" s="160">
        <f t="shared" si="62"/>
        <v>-1555.1808333333331</v>
      </c>
      <c r="AC66" s="160">
        <f t="shared" si="62"/>
        <v>-1555.1808333333331</v>
      </c>
      <c r="AD66" s="160">
        <f t="shared" si="62"/>
        <v>-1555.1808333333331</v>
      </c>
      <c r="AE66" s="160">
        <f t="shared" si="62"/>
        <v>-1555.1808333333331</v>
      </c>
      <c r="AF66" s="160">
        <f t="shared" si="62"/>
        <v>-1555.1808333333331</v>
      </c>
      <c r="AG66" s="160">
        <f t="shared" si="62"/>
        <v>-1555.1808333333331</v>
      </c>
      <c r="AH66" s="160">
        <f t="shared" si="62"/>
        <v>-1555.1808333333331</v>
      </c>
      <c r="AI66" s="160">
        <f t="shared" si="62"/>
        <v>-1555.1808333333331</v>
      </c>
      <c r="AJ66" s="152">
        <f>SUM(X66:AI66)</f>
        <v>-18662.169999999998</v>
      </c>
      <c r="AK66" s="174" t="b">
        <f>AJ66=W66</f>
        <v>1</v>
      </c>
      <c r="AL66" s="149"/>
    </row>
    <row r="67" spans="2:38" ht="12.75" customHeight="1" x14ac:dyDescent="0.3">
      <c r="B67" s="170" t="s">
        <v>771</v>
      </c>
      <c r="C67" s="222">
        <f>-'TB (2) -September'!D87-'TB (2) -September'!D98-'TB (2) -September'!D89-'TB (2) -September'!D88</f>
        <v>-352.09</v>
      </c>
      <c r="D67" s="223">
        <f>+C67-E67</f>
        <v>-47.928333333333342</v>
      </c>
      <c r="E67" s="224">
        <f>AA67</f>
        <v>-304.16166666666663</v>
      </c>
      <c r="F67" s="222">
        <f>-TB!D87-TB!D98-TB!D89-TB!D88</f>
        <v>-1786.9699999999998</v>
      </c>
      <c r="G67" s="223">
        <f>+F67-H67</f>
        <v>950.49000000000024</v>
      </c>
      <c r="H67" s="224">
        <f>ROUND(SUMIF($X$5:$AI$5,"&lt;="&amp;$B$3,X67:AI67),2)</f>
        <v>-2737.46</v>
      </c>
      <c r="I67" s="224">
        <v>-1149.9399999999998</v>
      </c>
      <c r="J67" s="224">
        <v>-2500</v>
      </c>
      <c r="K67" s="436">
        <f t="shared" si="63"/>
        <v>-1862.9699999999998</v>
      </c>
      <c r="L67" s="436"/>
      <c r="M67" s="436">
        <f>K67+L67</f>
        <v>-1862.9699999999998</v>
      </c>
      <c r="N67" s="436">
        <v>-3649.9399999999996</v>
      </c>
      <c r="O67" s="224">
        <f t="shared" si="60"/>
        <v>1350.0600000000004</v>
      </c>
      <c r="P67" s="224">
        <v>-5000</v>
      </c>
      <c r="Q67" s="259">
        <v>-4999.6000000000004</v>
      </c>
      <c r="R67" s="259">
        <f t="shared" si="61"/>
        <v>0.3999999999996362</v>
      </c>
      <c r="S67" s="259">
        <f>F67-Q67</f>
        <v>3212.6300000000006</v>
      </c>
      <c r="T67" s="165"/>
      <c r="U67" s="184" t="s">
        <v>771</v>
      </c>
      <c r="V67" s="259">
        <v>-4999.6000000000004</v>
      </c>
      <c r="W67" s="361">
        <f t="shared" si="64"/>
        <v>-3649.9399999999996</v>
      </c>
      <c r="X67" s="160">
        <f t="shared" si="62"/>
        <v>-304.16166666666663</v>
      </c>
      <c r="Y67" s="160">
        <f t="shared" si="62"/>
        <v>-304.16166666666663</v>
      </c>
      <c r="Z67" s="160">
        <f t="shared" si="62"/>
        <v>-304.16166666666663</v>
      </c>
      <c r="AA67" s="160">
        <f t="shared" si="62"/>
        <v>-304.16166666666663</v>
      </c>
      <c r="AB67" s="160">
        <f t="shared" si="62"/>
        <v>-304.16166666666663</v>
      </c>
      <c r="AC67" s="160">
        <f t="shared" si="62"/>
        <v>-304.16166666666663</v>
      </c>
      <c r="AD67" s="160">
        <f t="shared" si="62"/>
        <v>-304.16166666666663</v>
      </c>
      <c r="AE67" s="160">
        <f t="shared" si="62"/>
        <v>-304.16166666666663</v>
      </c>
      <c r="AF67" s="160">
        <f t="shared" si="62"/>
        <v>-304.16166666666663</v>
      </c>
      <c r="AG67" s="160">
        <f t="shared" si="62"/>
        <v>-304.16166666666663</v>
      </c>
      <c r="AH67" s="160">
        <f t="shared" si="62"/>
        <v>-304.16166666666663</v>
      </c>
      <c r="AI67" s="160">
        <f t="shared" si="62"/>
        <v>-304.16166666666663</v>
      </c>
      <c r="AJ67" s="152">
        <f>SUM(X67:AI67)</f>
        <v>-3649.9400000000005</v>
      </c>
      <c r="AK67" s="174" t="b">
        <f>AJ67=W67</f>
        <v>1</v>
      </c>
      <c r="AL67" s="149"/>
    </row>
    <row r="68" spans="2:38" ht="12.75" customHeight="1" x14ac:dyDescent="0.3">
      <c r="B68" s="170"/>
      <c r="C68" s="241"/>
      <c r="D68" s="223"/>
      <c r="E68" s="242"/>
      <c r="F68" s="241"/>
      <c r="G68" s="223"/>
      <c r="H68" s="242"/>
      <c r="I68" s="242"/>
      <c r="J68" s="242"/>
      <c r="K68" s="445"/>
      <c r="L68" s="445"/>
      <c r="M68" s="445"/>
      <c r="N68" s="445"/>
      <c r="O68" s="242"/>
      <c r="P68" s="224">
        <v>0</v>
      </c>
      <c r="Q68" s="264"/>
      <c r="R68" s="264"/>
      <c r="S68" s="264"/>
      <c r="T68" s="149"/>
      <c r="U68" s="184"/>
      <c r="V68" s="264"/>
      <c r="W68" s="361">
        <f t="shared" si="64"/>
        <v>0</v>
      </c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61"/>
      <c r="AK68" s="174"/>
      <c r="AL68" s="149"/>
    </row>
    <row r="69" spans="2:38" ht="12.75" customHeight="1" x14ac:dyDescent="0.3">
      <c r="B69" s="171" t="s">
        <v>1033</v>
      </c>
      <c r="C69" s="241"/>
      <c r="D69" s="223"/>
      <c r="E69" s="242"/>
      <c r="F69" s="241"/>
      <c r="G69" s="223"/>
      <c r="H69" s="242"/>
      <c r="I69" s="242"/>
      <c r="J69" s="242"/>
      <c r="K69" s="445"/>
      <c r="L69" s="445"/>
      <c r="M69" s="445"/>
      <c r="N69" s="445"/>
      <c r="O69" s="242"/>
      <c r="P69" s="224">
        <v>0</v>
      </c>
      <c r="Q69" s="264"/>
      <c r="R69" s="264"/>
      <c r="S69" s="264"/>
      <c r="T69" s="149"/>
      <c r="U69" s="186" t="s">
        <v>1033</v>
      </c>
      <c r="V69" s="264"/>
      <c r="W69" s="361">
        <f t="shared" si="64"/>
        <v>0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61"/>
      <c r="AK69" s="174"/>
      <c r="AL69" s="149"/>
    </row>
    <row r="70" spans="2:38" ht="12.75" customHeight="1" x14ac:dyDescent="0.3">
      <c r="B70" s="170" t="s">
        <v>778</v>
      </c>
      <c r="C70" s="222">
        <f>-'TB (2) -September'!D75-'TB (2) -September'!D91-'TB (2) -September'!D92-'TB (2) -September'!D93</f>
        <v>-737.97</v>
      </c>
      <c r="D70" s="223">
        <f>+C70-E70</f>
        <v>-71.300833333333344</v>
      </c>
      <c r="E70" s="224">
        <f>AA70</f>
        <v>-666.66916666666668</v>
      </c>
      <c r="F70" s="222">
        <f>-TB!D75-TB!D91-TB!D92-TB!D93</f>
        <v>-7581.97</v>
      </c>
      <c r="G70" s="223">
        <f>+F70-H70</f>
        <v>-1581.9499999999998</v>
      </c>
      <c r="H70" s="224">
        <f>ROUND(SUMIF($X$5:$AI$5,"&lt;="&amp;$B$3,X70:AI70),2)</f>
        <v>-6000.02</v>
      </c>
      <c r="I70" s="224">
        <v>-4648.03</v>
      </c>
      <c r="J70" s="224">
        <v>-3352</v>
      </c>
      <c r="K70" s="436">
        <f>N70-F70</f>
        <v>-418.05999999999949</v>
      </c>
      <c r="L70" s="436"/>
      <c r="M70" s="436">
        <f>K70+L70</f>
        <v>-418.05999999999949</v>
      </c>
      <c r="N70" s="436">
        <v>-8000.03</v>
      </c>
      <c r="O70" s="224">
        <f t="shared" ref="O70" si="65">N70-P70</f>
        <v>-2.9999999999745341E-2</v>
      </c>
      <c r="P70" s="224">
        <v>-8000</v>
      </c>
      <c r="Q70" s="259">
        <v>-5999.53</v>
      </c>
      <c r="R70" s="259">
        <f t="shared" ref="R70" si="66">Q70-P70</f>
        <v>2000.4700000000003</v>
      </c>
      <c r="S70" s="259">
        <f>F70-Q70</f>
        <v>-1582.4400000000005</v>
      </c>
      <c r="T70" s="165"/>
      <c r="U70" s="184" t="s">
        <v>778</v>
      </c>
      <c r="V70" s="259">
        <v>-5999.53</v>
      </c>
      <c r="W70" s="361">
        <f t="shared" si="64"/>
        <v>-8000.03</v>
      </c>
      <c r="X70" s="160">
        <f t="shared" ref="X70:AI70" si="67">$W70/12</f>
        <v>-666.66916666666668</v>
      </c>
      <c r="Y70" s="160">
        <f t="shared" si="67"/>
        <v>-666.66916666666668</v>
      </c>
      <c r="Z70" s="160">
        <f t="shared" si="67"/>
        <v>-666.66916666666668</v>
      </c>
      <c r="AA70" s="160">
        <f t="shared" si="67"/>
        <v>-666.66916666666668</v>
      </c>
      <c r="AB70" s="160">
        <f t="shared" si="67"/>
        <v>-666.66916666666668</v>
      </c>
      <c r="AC70" s="160">
        <f t="shared" si="67"/>
        <v>-666.66916666666668</v>
      </c>
      <c r="AD70" s="160">
        <f t="shared" si="67"/>
        <v>-666.66916666666668</v>
      </c>
      <c r="AE70" s="160">
        <f t="shared" si="67"/>
        <v>-666.66916666666668</v>
      </c>
      <c r="AF70" s="160">
        <f t="shared" si="67"/>
        <v>-666.66916666666668</v>
      </c>
      <c r="AG70" s="160">
        <f t="shared" si="67"/>
        <v>-666.66916666666668</v>
      </c>
      <c r="AH70" s="160">
        <f t="shared" si="67"/>
        <v>-666.66916666666668</v>
      </c>
      <c r="AI70" s="160">
        <f t="shared" si="67"/>
        <v>-666.66916666666668</v>
      </c>
      <c r="AJ70" s="152">
        <f>SUM(X70:AI70)</f>
        <v>-8000.03</v>
      </c>
      <c r="AK70" s="174" t="b">
        <f>AJ70=W70</f>
        <v>1</v>
      </c>
      <c r="AL70" s="149"/>
    </row>
    <row r="71" spans="2:38" ht="12.75" customHeight="1" x14ac:dyDescent="0.3">
      <c r="B71" s="170"/>
      <c r="C71" s="222"/>
      <c r="D71" s="223"/>
      <c r="E71" s="224"/>
      <c r="F71" s="222"/>
      <c r="G71" s="223"/>
      <c r="H71" s="224"/>
      <c r="I71" s="224"/>
      <c r="J71" s="224"/>
      <c r="K71" s="436"/>
      <c r="L71" s="436"/>
      <c r="M71" s="436"/>
      <c r="N71" s="436"/>
      <c r="O71" s="224"/>
      <c r="P71" s="224">
        <v>0</v>
      </c>
      <c r="Q71" s="263"/>
      <c r="R71" s="263"/>
      <c r="S71" s="263"/>
      <c r="T71" s="149"/>
      <c r="U71" s="184"/>
      <c r="V71" s="263"/>
      <c r="W71" s="361">
        <f t="shared" si="64"/>
        <v>0</v>
      </c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52"/>
      <c r="AK71" s="174"/>
      <c r="AL71" s="149"/>
    </row>
    <row r="72" spans="2:38" ht="12.75" customHeight="1" x14ac:dyDescent="0.3">
      <c r="B72" s="171" t="s">
        <v>97</v>
      </c>
      <c r="C72" s="222"/>
      <c r="D72" s="223"/>
      <c r="E72" s="224"/>
      <c r="F72" s="222"/>
      <c r="G72" s="223"/>
      <c r="H72" s="224"/>
      <c r="I72" s="224"/>
      <c r="J72" s="224"/>
      <c r="K72" s="436"/>
      <c r="L72" s="436"/>
      <c r="M72" s="436"/>
      <c r="N72" s="436"/>
      <c r="O72" s="224"/>
      <c r="P72" s="224">
        <v>0</v>
      </c>
      <c r="Q72" s="263"/>
      <c r="R72" s="263"/>
      <c r="S72" s="263"/>
      <c r="T72" s="149"/>
      <c r="U72" s="186" t="s">
        <v>97</v>
      </c>
      <c r="V72" s="263"/>
      <c r="W72" s="361">
        <f t="shared" si="64"/>
        <v>0</v>
      </c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52"/>
      <c r="AK72" s="174"/>
      <c r="AL72" s="149"/>
    </row>
    <row r="73" spans="2:38" ht="12.75" customHeight="1" x14ac:dyDescent="0.3">
      <c r="B73" s="170" t="s">
        <v>97</v>
      </c>
      <c r="C73" s="222">
        <f>-'TB (2) -September'!D99</f>
        <v>-4321</v>
      </c>
      <c r="D73" s="223">
        <f>+C73-E73</f>
        <v>-332.69166666666706</v>
      </c>
      <c r="E73" s="224">
        <f>AA73</f>
        <v>-3988.3083333333329</v>
      </c>
      <c r="F73" s="222">
        <f>-TB!D99</f>
        <v>-34359.699999999997</v>
      </c>
      <c r="G73" s="223">
        <f>+F73-H73</f>
        <v>1535.0800000000017</v>
      </c>
      <c r="H73" s="224">
        <f>ROUND(SUMIF($X$5:$AI$5,"&lt;="&amp;$B$3,X73:AI73),2)</f>
        <v>-35894.78</v>
      </c>
      <c r="I73" s="224">
        <v>-22947.7</v>
      </c>
      <c r="J73" s="224">
        <v>-24912</v>
      </c>
      <c r="K73" s="436">
        <f>N73-F73</f>
        <v>-13500</v>
      </c>
      <c r="L73" s="436"/>
      <c r="M73" s="436">
        <f>K73+L73</f>
        <v>-13500</v>
      </c>
      <c r="N73" s="436">
        <v>-47859.7</v>
      </c>
      <c r="O73" s="224">
        <f t="shared" ref="O73" si="68">N73-P73</f>
        <v>0.30000000000291038</v>
      </c>
      <c r="P73" s="224">
        <v>-47860</v>
      </c>
      <c r="Q73" s="259">
        <v>-39844</v>
      </c>
      <c r="R73" s="259">
        <f t="shared" ref="R73" si="69">Q73-P73</f>
        <v>8016</v>
      </c>
      <c r="S73" s="259">
        <f>F73-Q73</f>
        <v>5484.3000000000029</v>
      </c>
      <c r="T73" s="149"/>
      <c r="U73" s="184" t="s">
        <v>97</v>
      </c>
      <c r="V73" s="259">
        <v>-39844</v>
      </c>
      <c r="W73" s="361">
        <f t="shared" si="64"/>
        <v>-47859.7</v>
      </c>
      <c r="X73" s="160">
        <f t="shared" ref="X73:AI73" si="70">$W73/12</f>
        <v>-3988.3083333333329</v>
      </c>
      <c r="Y73" s="160">
        <f t="shared" si="70"/>
        <v>-3988.3083333333329</v>
      </c>
      <c r="Z73" s="160">
        <f t="shared" si="70"/>
        <v>-3988.3083333333329</v>
      </c>
      <c r="AA73" s="160">
        <f t="shared" si="70"/>
        <v>-3988.3083333333329</v>
      </c>
      <c r="AB73" s="160">
        <f t="shared" si="70"/>
        <v>-3988.3083333333329</v>
      </c>
      <c r="AC73" s="160">
        <f t="shared" si="70"/>
        <v>-3988.3083333333329</v>
      </c>
      <c r="AD73" s="160">
        <f t="shared" si="70"/>
        <v>-3988.3083333333329</v>
      </c>
      <c r="AE73" s="160">
        <f t="shared" si="70"/>
        <v>-3988.3083333333329</v>
      </c>
      <c r="AF73" s="160">
        <f t="shared" si="70"/>
        <v>-3988.3083333333329</v>
      </c>
      <c r="AG73" s="160">
        <f t="shared" si="70"/>
        <v>-3988.3083333333329</v>
      </c>
      <c r="AH73" s="160">
        <f t="shared" si="70"/>
        <v>-3988.3083333333329</v>
      </c>
      <c r="AI73" s="160">
        <f t="shared" si="70"/>
        <v>-3988.3083333333329</v>
      </c>
      <c r="AJ73" s="152">
        <f>SUM(X73:AI73)</f>
        <v>-47859.700000000004</v>
      </c>
      <c r="AK73" s="174" t="b">
        <f>AJ73=W73</f>
        <v>1</v>
      </c>
      <c r="AL73" s="149"/>
    </row>
    <row r="74" spans="2:38" ht="12.75" customHeight="1" x14ac:dyDescent="0.3">
      <c r="B74" s="170"/>
      <c r="C74" s="241"/>
      <c r="D74" s="223"/>
      <c r="E74" s="242"/>
      <c r="F74" s="241"/>
      <c r="G74" s="223"/>
      <c r="H74" s="242"/>
      <c r="I74" s="242"/>
      <c r="J74" s="242"/>
      <c r="K74" s="445"/>
      <c r="L74" s="445"/>
      <c r="M74" s="445"/>
      <c r="N74" s="445"/>
      <c r="O74" s="242"/>
      <c r="P74" s="224">
        <v>0</v>
      </c>
      <c r="Q74" s="264"/>
      <c r="R74" s="264"/>
      <c r="S74" s="264"/>
      <c r="T74" s="149"/>
      <c r="U74" s="184"/>
      <c r="V74" s="264"/>
      <c r="W74" s="361">
        <f t="shared" si="64"/>
        <v>0</v>
      </c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61"/>
      <c r="AK74" s="174"/>
      <c r="AL74" s="149"/>
    </row>
    <row r="75" spans="2:38" ht="12.75" customHeight="1" x14ac:dyDescent="0.3">
      <c r="B75" s="171" t="s">
        <v>1034</v>
      </c>
      <c r="C75" s="241"/>
      <c r="D75" s="223"/>
      <c r="E75" s="242"/>
      <c r="F75" s="241"/>
      <c r="G75" s="223"/>
      <c r="H75" s="242"/>
      <c r="I75" s="242"/>
      <c r="J75" s="242"/>
      <c r="K75" s="445"/>
      <c r="L75" s="445"/>
      <c r="M75" s="445"/>
      <c r="N75" s="445"/>
      <c r="O75" s="242"/>
      <c r="P75" s="224">
        <v>0</v>
      </c>
      <c r="Q75" s="264"/>
      <c r="R75" s="264"/>
      <c r="S75" s="264"/>
      <c r="T75" s="149"/>
      <c r="U75" s="186" t="s">
        <v>1034</v>
      </c>
      <c r="V75" s="264"/>
      <c r="W75" s="361">
        <f t="shared" si="64"/>
        <v>0</v>
      </c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61"/>
      <c r="AK75" s="174"/>
      <c r="AL75" s="149"/>
    </row>
    <row r="76" spans="2:38" ht="12.75" customHeight="1" x14ac:dyDescent="0.3">
      <c r="B76" s="170" t="s">
        <v>1037</v>
      </c>
      <c r="C76" s="222">
        <v>0</v>
      </c>
      <c r="D76" s="223">
        <f>+C76-E76</f>
        <v>0</v>
      </c>
      <c r="E76" s="224">
        <f>W76/12</f>
        <v>0</v>
      </c>
      <c r="F76" s="222">
        <v>0</v>
      </c>
      <c r="G76" s="223">
        <f>+F76-H76</f>
        <v>0</v>
      </c>
      <c r="H76" s="224">
        <f>W76/12*D2</f>
        <v>0</v>
      </c>
      <c r="I76" s="224">
        <v>0</v>
      </c>
      <c r="J76" s="224">
        <v>0</v>
      </c>
      <c r="K76" s="436">
        <f>N76-F76</f>
        <v>0</v>
      </c>
      <c r="L76" s="436"/>
      <c r="M76" s="436">
        <f>K76+L76</f>
        <v>0</v>
      </c>
      <c r="N76" s="436">
        <v>0</v>
      </c>
      <c r="O76" s="224">
        <f t="shared" ref="O76" si="71">N76-P76</f>
        <v>0</v>
      </c>
      <c r="P76" s="224">
        <v>0</v>
      </c>
      <c r="Q76" s="259">
        <v>-8500.3333333333339</v>
      </c>
      <c r="R76" s="259">
        <f t="shared" ref="R76" si="72">Q76-P76</f>
        <v>-8500.3333333333339</v>
      </c>
      <c r="S76" s="259">
        <f>F76-Q76</f>
        <v>8500.3333333333339</v>
      </c>
      <c r="T76" s="149"/>
      <c r="U76" s="184" t="s">
        <v>1037</v>
      </c>
      <c r="V76" s="259">
        <v>-8500.3333333333339</v>
      </c>
      <c r="W76" s="361">
        <f t="shared" si="64"/>
        <v>0</v>
      </c>
      <c r="X76" s="160">
        <f t="shared" ref="X76:AI76" si="73">$W76/12</f>
        <v>0</v>
      </c>
      <c r="Y76" s="160">
        <f t="shared" si="73"/>
        <v>0</v>
      </c>
      <c r="Z76" s="160">
        <f t="shared" si="73"/>
        <v>0</v>
      </c>
      <c r="AA76" s="160">
        <f t="shared" si="73"/>
        <v>0</v>
      </c>
      <c r="AB76" s="160">
        <f t="shared" si="73"/>
        <v>0</v>
      </c>
      <c r="AC76" s="160">
        <f t="shared" si="73"/>
        <v>0</v>
      </c>
      <c r="AD76" s="160">
        <f t="shared" si="73"/>
        <v>0</v>
      </c>
      <c r="AE76" s="160">
        <f t="shared" si="73"/>
        <v>0</v>
      </c>
      <c r="AF76" s="160">
        <f t="shared" si="73"/>
        <v>0</v>
      </c>
      <c r="AG76" s="160">
        <f t="shared" si="73"/>
        <v>0</v>
      </c>
      <c r="AH76" s="160">
        <f t="shared" si="73"/>
        <v>0</v>
      </c>
      <c r="AI76" s="160">
        <f t="shared" si="73"/>
        <v>0</v>
      </c>
      <c r="AJ76" s="152">
        <f>SUM(X76:AI76)</f>
        <v>0</v>
      </c>
      <c r="AK76" s="174" t="b">
        <f>AJ76=W76</f>
        <v>1</v>
      </c>
      <c r="AL76" s="149"/>
    </row>
    <row r="77" spans="2:38" ht="12.75" customHeight="1" x14ac:dyDescent="0.3">
      <c r="B77" s="170"/>
      <c r="C77" s="222"/>
      <c r="D77" s="223"/>
      <c r="E77" s="224"/>
      <c r="F77" s="222"/>
      <c r="G77" s="223"/>
      <c r="H77" s="224"/>
      <c r="I77" s="224"/>
      <c r="J77" s="224"/>
      <c r="K77" s="436"/>
      <c r="L77" s="436"/>
      <c r="M77" s="436"/>
      <c r="N77" s="436"/>
      <c r="O77" s="224"/>
      <c r="P77" s="224">
        <v>0</v>
      </c>
      <c r="Q77" s="263"/>
      <c r="R77" s="263"/>
      <c r="S77" s="263"/>
      <c r="T77" s="149"/>
      <c r="U77" s="187"/>
      <c r="V77" s="263"/>
      <c r="W77" s="361">
        <f t="shared" si="64"/>
        <v>0</v>
      </c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78"/>
      <c r="AL77" s="149"/>
    </row>
    <row r="78" spans="2:38" ht="12.75" customHeight="1" x14ac:dyDescent="0.3">
      <c r="B78" s="171" t="s">
        <v>1035</v>
      </c>
      <c r="C78" s="241"/>
      <c r="D78" s="223"/>
      <c r="E78" s="242"/>
      <c r="F78" s="241"/>
      <c r="G78" s="223"/>
      <c r="H78" s="242"/>
      <c r="I78" s="242"/>
      <c r="J78" s="242"/>
      <c r="K78" s="445"/>
      <c r="L78" s="445"/>
      <c r="M78" s="445"/>
      <c r="N78" s="445"/>
      <c r="O78" s="242"/>
      <c r="P78" s="224">
        <v>0</v>
      </c>
      <c r="Q78" s="264"/>
      <c r="R78" s="264"/>
      <c r="S78" s="264"/>
      <c r="T78" s="149"/>
      <c r="U78" s="186" t="s">
        <v>1035</v>
      </c>
      <c r="V78" s="264"/>
      <c r="W78" s="361">
        <f t="shared" si="64"/>
        <v>0</v>
      </c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61"/>
      <c r="AK78" s="174"/>
      <c r="AL78" s="149"/>
    </row>
    <row r="79" spans="2:38" ht="12.75" customHeight="1" x14ac:dyDescent="0.3">
      <c r="B79" s="170" t="s">
        <v>930</v>
      </c>
      <c r="C79" s="222">
        <f>-'TB (2) -September'!D117-'TB (2) -September'!D119</f>
        <v>-212.76</v>
      </c>
      <c r="D79" s="223">
        <f t="shared" si="47"/>
        <v>-189.39249999999998</v>
      </c>
      <c r="E79" s="224">
        <f t="shared" ref="E79" si="74">AA79</f>
        <v>-23.367500000000003</v>
      </c>
      <c r="F79" s="222">
        <f>-TB!D117-TB!C119</f>
        <v>-681</v>
      </c>
      <c r="G79" s="223">
        <f>+F79-H79</f>
        <v>-470.69</v>
      </c>
      <c r="H79" s="224">
        <f>ROUND(SUMIF($X$5:$AI$5,"&lt;="&amp;$B$3,X79:AI79),2)</f>
        <v>-210.31</v>
      </c>
      <c r="I79" s="224">
        <v>-280.41000000000003</v>
      </c>
      <c r="J79" s="224">
        <v>0</v>
      </c>
      <c r="K79" s="436">
        <f>N79-F79</f>
        <v>400.59</v>
      </c>
      <c r="L79" s="436"/>
      <c r="M79" s="436">
        <f>K79+L79</f>
        <v>400.59</v>
      </c>
      <c r="N79" s="436">
        <v>-280.41000000000003</v>
      </c>
      <c r="O79" s="224">
        <f t="shared" ref="O79" si="75">N79-P79</f>
        <v>-280.41000000000003</v>
      </c>
      <c r="P79" s="224">
        <v>0</v>
      </c>
      <c r="Q79" s="259">
        <v>-236.79</v>
      </c>
      <c r="R79" s="259">
        <f t="shared" ref="R79:R80" si="76">Q79-P79</f>
        <v>-236.79</v>
      </c>
      <c r="S79" s="259">
        <f>F79-Q79</f>
        <v>-444.21000000000004</v>
      </c>
      <c r="T79" s="149"/>
      <c r="U79" s="184" t="s">
        <v>930</v>
      </c>
      <c r="V79" s="259">
        <v>-236.79</v>
      </c>
      <c r="W79" s="361">
        <f t="shared" si="64"/>
        <v>-280.41000000000003</v>
      </c>
      <c r="X79" s="160">
        <f t="shared" ref="X79:AI79" si="77">$W79/12</f>
        <v>-23.367500000000003</v>
      </c>
      <c r="Y79" s="160">
        <f t="shared" si="77"/>
        <v>-23.367500000000003</v>
      </c>
      <c r="Z79" s="160">
        <f t="shared" si="77"/>
        <v>-23.367500000000003</v>
      </c>
      <c r="AA79" s="160">
        <f t="shared" si="77"/>
        <v>-23.367500000000003</v>
      </c>
      <c r="AB79" s="160">
        <f t="shared" si="77"/>
        <v>-23.367500000000003</v>
      </c>
      <c r="AC79" s="160">
        <f t="shared" si="77"/>
        <v>-23.367500000000003</v>
      </c>
      <c r="AD79" s="160">
        <f t="shared" si="77"/>
        <v>-23.367500000000003</v>
      </c>
      <c r="AE79" s="160">
        <f t="shared" si="77"/>
        <v>-23.367500000000003</v>
      </c>
      <c r="AF79" s="160">
        <f t="shared" si="77"/>
        <v>-23.367500000000003</v>
      </c>
      <c r="AG79" s="160">
        <f t="shared" si="77"/>
        <v>-23.367500000000003</v>
      </c>
      <c r="AH79" s="160">
        <f t="shared" si="77"/>
        <v>-23.367500000000003</v>
      </c>
      <c r="AI79" s="160">
        <f t="shared" si="77"/>
        <v>-23.367500000000003</v>
      </c>
      <c r="AJ79" s="152">
        <f t="shared" ref="AJ79" si="78">SUM(X79:AI79)</f>
        <v>-280.41000000000003</v>
      </c>
      <c r="AK79" s="174" t="b">
        <f t="shared" ref="AK79:AK80" si="79">AJ79=W79</f>
        <v>1</v>
      </c>
      <c r="AL79" s="149"/>
    </row>
    <row r="80" spans="2:38" ht="12.75" customHeight="1" thickBot="1" x14ac:dyDescent="0.4">
      <c r="B80" s="172" t="s">
        <v>1046</v>
      </c>
      <c r="C80" s="243">
        <f>SUM(C65:C79)</f>
        <v>-6703.21</v>
      </c>
      <c r="D80" s="226">
        <f>+C80-E80</f>
        <v>417.79749999999967</v>
      </c>
      <c r="E80" s="240">
        <f>SUM(E65:E79)</f>
        <v>-7121.0074999999997</v>
      </c>
      <c r="F80" s="243">
        <f>SUM(F65:F79)</f>
        <v>-56973.069999999992</v>
      </c>
      <c r="G80" s="226">
        <f>+F80-H80</f>
        <v>7116.010000000002</v>
      </c>
      <c r="H80" s="240">
        <f t="shared" ref="H80:P80" si="80">SUM(H65:H79)</f>
        <v>-64089.079999999994</v>
      </c>
      <c r="I80" s="428">
        <f t="shared" si="80"/>
        <v>-40210.090000000004</v>
      </c>
      <c r="J80" s="428">
        <f t="shared" si="80"/>
        <v>-47742</v>
      </c>
      <c r="K80" s="435">
        <f>N80-F80</f>
        <v>-28479.020000000004</v>
      </c>
      <c r="L80" s="240">
        <f>SUM(L65:L79)</f>
        <v>0</v>
      </c>
      <c r="M80" s="240">
        <f t="shared" si="80"/>
        <v>-28479.019999999997</v>
      </c>
      <c r="N80" s="240">
        <f t="shared" si="80"/>
        <v>-85452.09</v>
      </c>
      <c r="O80" s="240">
        <f t="shared" si="80"/>
        <v>3569.9100000000053</v>
      </c>
      <c r="P80" s="240">
        <f t="shared" si="80"/>
        <v>-89022</v>
      </c>
      <c r="Q80" s="240">
        <v>-81269.883333333331</v>
      </c>
      <c r="R80" s="240">
        <f t="shared" si="76"/>
        <v>7752.1166666666686</v>
      </c>
      <c r="S80" s="240">
        <f>F80-Q80</f>
        <v>24296.813333333339</v>
      </c>
      <c r="T80" s="149"/>
      <c r="U80" s="181" t="s">
        <v>1046</v>
      </c>
      <c r="V80" s="240">
        <v>-81269.883333333331</v>
      </c>
      <c r="W80" s="370">
        <f>SUM(W64:W79)</f>
        <v>-85452.09</v>
      </c>
      <c r="X80" s="204">
        <f t="shared" ref="X80:AJ80" si="81">SUM(X64:X79)</f>
        <v>-7121.0074999999997</v>
      </c>
      <c r="Y80" s="204">
        <f t="shared" si="81"/>
        <v>-7121.0074999999997</v>
      </c>
      <c r="Z80" s="204">
        <f t="shared" si="81"/>
        <v>-7121.0074999999997</v>
      </c>
      <c r="AA80" s="204">
        <f t="shared" si="81"/>
        <v>-7121.0074999999997</v>
      </c>
      <c r="AB80" s="204">
        <f t="shared" si="81"/>
        <v>-7121.0074999999997</v>
      </c>
      <c r="AC80" s="204">
        <f t="shared" si="81"/>
        <v>-7121.0074999999997</v>
      </c>
      <c r="AD80" s="204">
        <f t="shared" si="81"/>
        <v>-7121.0074999999997</v>
      </c>
      <c r="AE80" s="204">
        <f t="shared" si="81"/>
        <v>-7121.0074999999997</v>
      </c>
      <c r="AF80" s="204">
        <f t="shared" si="81"/>
        <v>-7121.0074999999997</v>
      </c>
      <c r="AG80" s="204">
        <f t="shared" si="81"/>
        <v>-7121.0074999999997</v>
      </c>
      <c r="AH80" s="204">
        <f t="shared" si="81"/>
        <v>-7121.0074999999997</v>
      </c>
      <c r="AI80" s="204">
        <f t="shared" si="81"/>
        <v>-7121.0074999999997</v>
      </c>
      <c r="AJ80" s="204">
        <f t="shared" si="81"/>
        <v>-85452.09</v>
      </c>
      <c r="AK80" s="205" t="b">
        <f t="shared" si="79"/>
        <v>1</v>
      </c>
      <c r="AL80" s="149"/>
    </row>
    <row r="81" spans="1:92" s="147" customFormat="1" ht="21.75" customHeight="1" thickBot="1" x14ac:dyDescent="0.5">
      <c r="A81" s="151"/>
      <c r="B81" s="269" t="s">
        <v>1040</v>
      </c>
      <c r="C81" s="234">
        <f>C57+C61+C80</f>
        <v>-19451.82</v>
      </c>
      <c r="D81" s="234">
        <f>+C81-E81</f>
        <v>-1557.1749999999993</v>
      </c>
      <c r="E81" s="235">
        <f>E57+E61+E80</f>
        <v>-17894.645</v>
      </c>
      <c r="F81" s="234">
        <f>F57+F61+F80</f>
        <v>-172365.24</v>
      </c>
      <c r="G81" s="234">
        <f>+F81-H81</f>
        <v>5981.5800000000163</v>
      </c>
      <c r="H81" s="235">
        <f t="shared" ref="H81:P81" si="82">H57+H61+H80</f>
        <v>-178346.82</v>
      </c>
      <c r="I81" s="429">
        <f t="shared" si="82"/>
        <v>-118932.56</v>
      </c>
      <c r="J81" s="429">
        <f t="shared" si="82"/>
        <v>-111598</v>
      </c>
      <c r="K81" s="235">
        <f>N81-F81</f>
        <v>-59665.5</v>
      </c>
      <c r="L81" s="235">
        <f>L57+L61+L80</f>
        <v>0</v>
      </c>
      <c r="M81" s="235">
        <f t="shared" si="82"/>
        <v>-59665.499999999993</v>
      </c>
      <c r="N81" s="235">
        <f t="shared" si="82"/>
        <v>-232030.74</v>
      </c>
      <c r="O81" s="235">
        <f t="shared" si="82"/>
        <v>-3508.7399999999907</v>
      </c>
      <c r="P81" s="235">
        <f t="shared" si="82"/>
        <v>-228522</v>
      </c>
      <c r="Q81" s="260">
        <v>-200483.61333333334</v>
      </c>
      <c r="R81" s="260">
        <f>Q81-P81</f>
        <v>28038.386666666658</v>
      </c>
      <c r="S81" s="260">
        <f>F81-Q81</f>
        <v>28118.373333333351</v>
      </c>
      <c r="T81" s="149"/>
      <c r="U81" s="269" t="s">
        <v>1036</v>
      </c>
      <c r="V81" s="260">
        <v>-200483.61333333334</v>
      </c>
      <c r="W81" s="371">
        <f>W57+W61+W80</f>
        <v>-232030.74</v>
      </c>
      <c r="X81" s="199">
        <f t="shared" ref="X81:AJ81" si="83">X57+X61+X80</f>
        <v>-17894.645</v>
      </c>
      <c r="Y81" s="199">
        <f t="shared" si="83"/>
        <v>-17894.645</v>
      </c>
      <c r="Z81" s="199">
        <f t="shared" si="83"/>
        <v>-17894.645</v>
      </c>
      <c r="AA81" s="199">
        <f t="shared" si="83"/>
        <v>-17894.645</v>
      </c>
      <c r="AB81" s="199">
        <f t="shared" si="83"/>
        <v>-20894.645</v>
      </c>
      <c r="AC81" s="199">
        <f t="shared" si="83"/>
        <v>-29894.645</v>
      </c>
      <c r="AD81" s="199">
        <f t="shared" si="83"/>
        <v>-20189.645</v>
      </c>
      <c r="AE81" s="199">
        <f t="shared" si="83"/>
        <v>-17894.645</v>
      </c>
      <c r="AF81" s="199">
        <f t="shared" si="83"/>
        <v>-17894.645</v>
      </c>
      <c r="AG81" s="199">
        <f t="shared" si="83"/>
        <v>-17894.645</v>
      </c>
      <c r="AH81" s="199">
        <f t="shared" si="83"/>
        <v>-17894.645</v>
      </c>
      <c r="AI81" s="199">
        <f t="shared" si="83"/>
        <v>-17894.645</v>
      </c>
      <c r="AJ81" s="199">
        <f t="shared" si="83"/>
        <v>-232030.74</v>
      </c>
      <c r="AK81" s="201" t="b">
        <f>AJ81=W81</f>
        <v>1</v>
      </c>
      <c r="AL81" s="151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32"/>
      <c r="BE81" s="332"/>
      <c r="BF81" s="332"/>
      <c r="BG81" s="332"/>
      <c r="BH81" s="332"/>
      <c r="BI81" s="332"/>
      <c r="BJ81" s="332"/>
      <c r="BK81" s="332"/>
      <c r="BL81" s="332"/>
      <c r="BM81" s="332"/>
      <c r="BN81" s="332"/>
      <c r="BO81" s="332"/>
      <c r="BP81" s="332"/>
      <c r="BQ81" s="332"/>
      <c r="BR81" s="332"/>
      <c r="BS81" s="332"/>
      <c r="BT81" s="332"/>
      <c r="BU81" s="332"/>
      <c r="BV81" s="332"/>
      <c r="BW81" s="332"/>
      <c r="BX81" s="332"/>
      <c r="BY81" s="332"/>
      <c r="BZ81" s="332"/>
      <c r="CA81" s="332"/>
      <c r="CB81" s="332"/>
      <c r="CC81" s="332"/>
      <c r="CD81" s="332"/>
      <c r="CE81" s="332"/>
      <c r="CF81" s="332"/>
      <c r="CG81" s="332"/>
      <c r="CH81" s="332"/>
      <c r="CI81" s="332"/>
      <c r="CJ81" s="332"/>
      <c r="CK81" s="332"/>
      <c r="CL81" s="332"/>
      <c r="CM81" s="332"/>
      <c r="CN81" s="332"/>
    </row>
    <row r="82" spans="1:92" s="147" customFormat="1" ht="10.5" customHeight="1" thickBot="1" x14ac:dyDescent="0.5">
      <c r="A82" s="151"/>
      <c r="B82" s="202"/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151"/>
      <c r="U82" s="299"/>
      <c r="V82" s="310"/>
      <c r="W82" s="358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210"/>
      <c r="AL82" s="331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2"/>
      <c r="BQ82" s="332"/>
      <c r="BR82" s="332"/>
      <c r="BS82" s="332"/>
      <c r="BT82" s="332"/>
      <c r="BU82" s="332"/>
      <c r="BV82" s="332"/>
      <c r="BW82" s="332"/>
      <c r="BX82" s="332"/>
      <c r="BY82" s="332"/>
      <c r="BZ82" s="332"/>
      <c r="CA82" s="332"/>
      <c r="CB82" s="332"/>
      <c r="CC82" s="332"/>
      <c r="CD82" s="332"/>
      <c r="CE82" s="332"/>
      <c r="CF82" s="332"/>
      <c r="CG82" s="332"/>
      <c r="CH82" s="332"/>
      <c r="CI82" s="332"/>
      <c r="CJ82" s="332"/>
      <c r="CK82" s="332"/>
      <c r="CL82" s="332"/>
      <c r="CM82" s="332"/>
      <c r="CN82" s="332"/>
    </row>
    <row r="83" spans="1:92" ht="12.75" customHeight="1" thickBot="1" x14ac:dyDescent="0.35">
      <c r="B83" s="282" t="s">
        <v>946</v>
      </c>
      <c r="C83" s="311">
        <f>C44+C81+C26</f>
        <v>-32924.79</v>
      </c>
      <c r="D83" s="217">
        <f>+C83-E83</f>
        <v>-36805.285833333328</v>
      </c>
      <c r="E83" s="251">
        <f>E44+E81+E26</f>
        <v>3880.4958333333307</v>
      </c>
      <c r="F83" s="217">
        <f>F44+F81+F26</f>
        <v>4998.1499999999651</v>
      </c>
      <c r="G83" s="217">
        <f>+F83-H83</f>
        <v>-26554.47000000003</v>
      </c>
      <c r="H83" s="251">
        <f t="shared" ref="H83:P83" si="84">H44+H81+H26</f>
        <v>31552.619999999995</v>
      </c>
      <c r="I83" s="431">
        <f t="shared" si="84"/>
        <v>6747.5199999999604</v>
      </c>
      <c r="J83" s="431">
        <f t="shared" si="84"/>
        <v>16693.630000000005</v>
      </c>
      <c r="K83" s="427">
        <f>N83-F83</f>
        <v>14442.820000000036</v>
      </c>
      <c r="L83" s="427">
        <f t="shared" si="84"/>
        <v>0</v>
      </c>
      <c r="M83" s="427">
        <f t="shared" si="84"/>
        <v>14442.820000000014</v>
      </c>
      <c r="N83" s="427">
        <f t="shared" si="84"/>
        <v>19440.97</v>
      </c>
      <c r="O83" s="427">
        <f t="shared" si="84"/>
        <v>-1537.0299999999861</v>
      </c>
      <c r="P83" s="251">
        <f t="shared" si="84"/>
        <v>20978</v>
      </c>
      <c r="Q83" s="265">
        <v>26174.789999999994</v>
      </c>
      <c r="R83" s="265">
        <f>Q83-P83</f>
        <v>5196.7899999999936</v>
      </c>
      <c r="S83" s="265">
        <f>F83-Q83</f>
        <v>-21176.640000000029</v>
      </c>
      <c r="T83" s="83"/>
      <c r="U83" s="190" t="s">
        <v>946</v>
      </c>
      <c r="V83" s="265">
        <v>26174.789999999994</v>
      </c>
      <c r="W83" s="362">
        <f>W44+W81+W26</f>
        <v>18096.380000000005</v>
      </c>
      <c r="X83" s="188">
        <f t="shared" ref="X83:AJ83" si="85">X44+X81+X26</f>
        <v>1114.8649999999961</v>
      </c>
      <c r="Y83" s="188">
        <f t="shared" si="85"/>
        <v>1194.849166666665</v>
      </c>
      <c r="Z83" s="188">
        <f t="shared" si="85"/>
        <v>3319.849166666665</v>
      </c>
      <c r="AA83" s="188">
        <f t="shared" si="85"/>
        <v>1194.849166666665</v>
      </c>
      <c r="AB83" s="188">
        <f t="shared" si="85"/>
        <v>-1805.1408333333366</v>
      </c>
      <c r="AC83" s="188">
        <f t="shared" si="85"/>
        <v>-8680.1508333333368</v>
      </c>
      <c r="AD83" s="188">
        <f t="shared" si="85"/>
        <v>8656.849166666665</v>
      </c>
      <c r="AE83" s="188">
        <f t="shared" si="85"/>
        <v>3014.8591666666634</v>
      </c>
      <c r="AF83" s="188">
        <f t="shared" si="85"/>
        <v>3319.849166666665</v>
      </c>
      <c r="AG83" s="188">
        <f t="shared" si="85"/>
        <v>3319.8591666666634</v>
      </c>
      <c r="AH83" s="188">
        <f t="shared" si="85"/>
        <v>1194.849166666665</v>
      </c>
      <c r="AI83" s="188">
        <f t="shared" si="85"/>
        <v>5255.8591666666634</v>
      </c>
      <c r="AJ83" s="188">
        <f t="shared" si="85"/>
        <v>18096.380000000063</v>
      </c>
      <c r="AK83" s="201">
        <f>AJ83-W83</f>
        <v>5.8207660913467407E-11</v>
      </c>
      <c r="AL83" s="149"/>
    </row>
    <row r="84" spans="1:92" s="317" customFormat="1" ht="12.75" customHeight="1" x14ac:dyDescent="0.3">
      <c r="A84" s="149"/>
      <c r="B84" s="350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149"/>
      <c r="U84" s="193"/>
      <c r="V84" s="351"/>
      <c r="W84" s="372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352"/>
      <c r="AL84" s="149"/>
    </row>
    <row r="85" spans="1:92" s="317" customFormat="1" ht="12.75" customHeight="1" x14ac:dyDescent="0.3">
      <c r="A85" s="149"/>
      <c r="B85" s="14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149"/>
      <c r="U85" s="315"/>
      <c r="V85" s="218"/>
      <c r="W85" s="373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150"/>
      <c r="AK85" s="149"/>
      <c r="AL85" s="149"/>
    </row>
    <row r="86" spans="1:92" s="317" customFormat="1" ht="12.75" customHeight="1" x14ac:dyDescent="0.3">
      <c r="A86" s="149"/>
      <c r="B86" s="14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149"/>
      <c r="U86" s="315"/>
      <c r="V86" s="218"/>
      <c r="W86" s="373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150"/>
      <c r="AK86" s="149"/>
      <c r="AL86" s="149"/>
    </row>
    <row r="87" spans="1:92" s="317" customFormat="1" ht="12.75" customHeight="1" x14ac:dyDescent="0.3">
      <c r="A87" s="149"/>
      <c r="B87" s="318"/>
      <c r="C87" s="218" t="b">
        <f>ROUND(C83,1)=ROUND(C88,1)</f>
        <v>1</v>
      </c>
      <c r="D87" s="218"/>
      <c r="E87" s="218"/>
      <c r="F87" s="218" t="b">
        <f>ROUND(F83,0)=ROUND(F88,0)</f>
        <v>1</v>
      </c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149"/>
      <c r="V87" s="218"/>
      <c r="W87" s="355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319"/>
      <c r="AJ87" s="150"/>
      <c r="AK87" s="149"/>
      <c r="AL87" s="149"/>
    </row>
    <row r="88" spans="1:92" s="317" customFormat="1" ht="12.75" customHeight="1" x14ac:dyDescent="0.3">
      <c r="A88" s="149"/>
      <c r="B88" s="320"/>
      <c r="C88" s="321">
        <f>-'TB (2) -September'!D121</f>
        <v>-32924.790000000008</v>
      </c>
      <c r="D88" s="321"/>
      <c r="E88" s="322"/>
      <c r="F88" s="321">
        <f>-TB!D121</f>
        <v>4998.1499999999724</v>
      </c>
      <c r="G88" s="323"/>
      <c r="H88" s="324"/>
      <c r="I88" s="321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149"/>
      <c r="U88" s="149"/>
      <c r="V88" s="324"/>
      <c r="W88" s="355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  <c r="AK88" s="149"/>
      <c r="AL88" s="149"/>
    </row>
    <row r="89" spans="1:92" s="317" customFormat="1" ht="12.75" customHeight="1" x14ac:dyDescent="0.3">
      <c r="A89" s="149"/>
      <c r="B89" s="320"/>
      <c r="C89" s="323">
        <f>ROUND(C83-C88,1)</f>
        <v>0</v>
      </c>
      <c r="D89" s="323"/>
      <c r="E89" s="325"/>
      <c r="F89" s="323">
        <f>ROUND(F83-F88,0)</f>
        <v>0</v>
      </c>
      <c r="G89" s="323"/>
      <c r="H89" s="324"/>
      <c r="I89" s="323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149"/>
      <c r="U89" s="149"/>
      <c r="V89" s="324"/>
      <c r="W89" s="355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50"/>
      <c r="AK89" s="149"/>
      <c r="AL89" s="149"/>
    </row>
    <row r="90" spans="1:92" s="317" customFormat="1" ht="12.75" customHeight="1" x14ac:dyDescent="0.3">
      <c r="A90" s="149"/>
      <c r="B90" s="320"/>
      <c r="C90" s="326"/>
      <c r="D90" s="326"/>
      <c r="E90" s="326"/>
      <c r="F90" s="326"/>
      <c r="G90" s="326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49"/>
      <c r="U90" s="315"/>
      <c r="V90" s="218"/>
      <c r="W90" s="355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</row>
    <row r="91" spans="1:92" s="317" customFormat="1" ht="12.75" customHeight="1" x14ac:dyDescent="0.3">
      <c r="A91" s="149"/>
      <c r="B91" s="320"/>
      <c r="C91" s="326"/>
      <c r="D91" s="326"/>
      <c r="E91" s="326"/>
      <c r="F91" s="326"/>
      <c r="G91" s="326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49"/>
      <c r="V91" s="218"/>
      <c r="W91" s="374"/>
    </row>
    <row r="92" spans="1:92" s="317" customFormat="1" ht="12.75" customHeight="1" x14ac:dyDescent="0.3">
      <c r="A92" s="149"/>
      <c r="B92" s="327"/>
      <c r="C92" s="213"/>
      <c r="D92" s="213"/>
      <c r="E92" s="213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49"/>
      <c r="V92" s="218"/>
      <c r="W92" s="374"/>
    </row>
    <row r="93" spans="1:92" s="317" customFormat="1" ht="12.75" customHeight="1" x14ac:dyDescent="0.3">
      <c r="A93" s="149"/>
      <c r="B93" s="149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49"/>
      <c r="V93" s="218"/>
      <c r="W93" s="374"/>
    </row>
    <row r="94" spans="1:92" s="317" customFormat="1" ht="12.75" customHeight="1" x14ac:dyDescent="0.3">
      <c r="A94" s="149"/>
      <c r="B94" s="315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49"/>
      <c r="V94" s="218"/>
      <c r="W94" s="374"/>
    </row>
    <row r="95" spans="1:92" s="317" customFormat="1" ht="12.75" customHeight="1" x14ac:dyDescent="0.3">
      <c r="A95" s="149"/>
      <c r="C95" s="328"/>
      <c r="D95" s="218"/>
      <c r="E95" s="218"/>
      <c r="F95" s="328"/>
      <c r="G95" s="328"/>
      <c r="H95" s="328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V95" s="328"/>
      <c r="W95" s="374"/>
    </row>
    <row r="96" spans="1:92" s="317" customFormat="1" ht="12.75" customHeight="1" x14ac:dyDescent="0.3">
      <c r="A96" s="149"/>
      <c r="C96" s="328"/>
      <c r="D96" s="328"/>
      <c r="E96" s="328"/>
      <c r="F96" s="21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V96" s="328"/>
      <c r="W96" s="374"/>
    </row>
    <row r="97" spans="1:36" s="317" customFormat="1" ht="12.75" customHeight="1" x14ac:dyDescent="0.3">
      <c r="A97" s="149"/>
      <c r="B97" s="329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V97" s="328"/>
      <c r="W97" s="374"/>
    </row>
    <row r="98" spans="1:36" s="317" customFormat="1" ht="12.75" customHeight="1" x14ac:dyDescent="0.3">
      <c r="A98" s="149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V98" s="328"/>
      <c r="W98" s="374"/>
    </row>
    <row r="99" spans="1:36" s="317" customFormat="1" ht="12.75" customHeight="1" x14ac:dyDescent="0.3">
      <c r="A99" s="149"/>
      <c r="B99" s="329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V99" s="328"/>
      <c r="W99" s="374"/>
    </row>
    <row r="100" spans="1:36" s="317" customFormat="1" ht="12.75" customHeight="1" x14ac:dyDescent="0.3">
      <c r="A100" s="149"/>
      <c r="B100" s="329"/>
      <c r="C100" s="328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V100" s="328"/>
      <c r="W100" s="374"/>
    </row>
    <row r="101" spans="1:36" s="317" customFormat="1" ht="12.75" customHeight="1" x14ac:dyDescent="0.3">
      <c r="A101" s="149"/>
      <c r="B101" s="329"/>
      <c r="C101" s="328"/>
      <c r="D101" s="328"/>
      <c r="E101" s="328"/>
      <c r="F101" s="328"/>
      <c r="G101" s="21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V101" s="328"/>
      <c r="W101" s="374"/>
    </row>
    <row r="102" spans="1:36" s="317" customFormat="1" ht="12.75" customHeight="1" x14ac:dyDescent="0.3">
      <c r="A102" s="149"/>
      <c r="C102" s="328"/>
      <c r="D102" s="328"/>
      <c r="E102" s="328"/>
      <c r="F102" s="328"/>
      <c r="G102" s="328"/>
      <c r="H102" s="328"/>
      <c r="I102" s="328"/>
      <c r="J102" s="328"/>
      <c r="K102" s="328"/>
      <c r="L102" s="328"/>
      <c r="M102" s="328"/>
      <c r="N102" s="328"/>
      <c r="O102" s="328"/>
      <c r="P102" s="328"/>
      <c r="Q102" s="328"/>
      <c r="R102" s="328"/>
      <c r="S102" s="328"/>
      <c r="V102" s="328"/>
      <c r="W102" s="374"/>
    </row>
    <row r="103" spans="1:36" s="317" customFormat="1" ht="12.75" customHeight="1" x14ac:dyDescent="0.3">
      <c r="A103" s="149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V103" s="328"/>
      <c r="W103" s="374"/>
    </row>
    <row r="104" spans="1:36" s="317" customFormat="1" ht="12.75" customHeight="1" x14ac:dyDescent="0.3">
      <c r="A104" s="149"/>
      <c r="B104" s="329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V104" s="328"/>
      <c r="W104" s="374"/>
    </row>
    <row r="105" spans="1:36" s="317" customFormat="1" ht="12.75" customHeight="1" x14ac:dyDescent="0.3">
      <c r="A105" s="149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V105" s="328"/>
      <c r="W105" s="374"/>
    </row>
    <row r="106" spans="1:36" s="317" customFormat="1" ht="12.75" customHeight="1" x14ac:dyDescent="0.3">
      <c r="A106" s="149"/>
      <c r="B106" s="329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V106" s="328"/>
      <c r="W106" s="374"/>
    </row>
    <row r="107" spans="1:36" s="317" customFormat="1" ht="12.75" customHeight="1" x14ac:dyDescent="0.3">
      <c r="A107" s="149"/>
      <c r="B107" s="329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V107" s="328"/>
      <c r="W107" s="374"/>
    </row>
    <row r="108" spans="1:36" s="317" customFormat="1" ht="12.75" customHeight="1" x14ac:dyDescent="0.3">
      <c r="A108" s="149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V108" s="328"/>
      <c r="W108" s="374"/>
      <c r="AJ108" s="333"/>
    </row>
    <row r="109" spans="1:36" s="317" customFormat="1" ht="12.75" customHeight="1" x14ac:dyDescent="0.3">
      <c r="A109" s="149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V109" s="328"/>
      <c r="W109" s="374"/>
      <c r="AJ109" s="333"/>
    </row>
    <row r="110" spans="1:36" s="317" customFormat="1" ht="12.75" customHeight="1" x14ac:dyDescent="0.3">
      <c r="A110" s="149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V110" s="328"/>
      <c r="W110" s="374"/>
      <c r="AJ110" s="333"/>
    </row>
    <row r="111" spans="1:36" s="317" customFormat="1" ht="12.75" customHeight="1" x14ac:dyDescent="0.3">
      <c r="A111" s="149"/>
      <c r="B111" s="329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V111" s="328"/>
      <c r="W111" s="374"/>
    </row>
    <row r="112" spans="1:36" s="317" customFormat="1" ht="12.75" customHeight="1" x14ac:dyDescent="0.3">
      <c r="A112" s="149"/>
      <c r="B112" s="329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V112" s="328"/>
      <c r="W112" s="374"/>
    </row>
    <row r="113" spans="1:36" s="317" customFormat="1" ht="12.75" customHeight="1" x14ac:dyDescent="0.3">
      <c r="A113" s="149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V113" s="328"/>
      <c r="W113" s="374"/>
      <c r="AJ113" s="333"/>
    </row>
    <row r="114" spans="1:36" s="317" customFormat="1" ht="12.75" customHeight="1" x14ac:dyDescent="0.3">
      <c r="A114" s="149"/>
      <c r="B114" s="329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V114" s="328"/>
      <c r="W114" s="374"/>
    </row>
    <row r="115" spans="1:36" s="317" customFormat="1" ht="12.75" customHeight="1" x14ac:dyDescent="0.3">
      <c r="A115" s="149"/>
      <c r="B115" s="329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V115" s="328"/>
      <c r="W115" s="374"/>
    </row>
    <row r="116" spans="1:36" s="317" customFormat="1" ht="12.75" customHeight="1" x14ac:dyDescent="0.3">
      <c r="A116" s="149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V116" s="328"/>
      <c r="W116" s="374"/>
      <c r="AJ116" s="333"/>
    </row>
    <row r="117" spans="1:36" s="317" customFormat="1" ht="12.75" customHeight="1" x14ac:dyDescent="0.3">
      <c r="A117" s="149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V117" s="328"/>
      <c r="W117" s="374"/>
      <c r="AJ117" s="333"/>
    </row>
    <row r="118" spans="1:36" s="317" customFormat="1" ht="12.75" customHeight="1" x14ac:dyDescent="0.3">
      <c r="A118" s="149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V118" s="328"/>
      <c r="W118" s="374"/>
      <c r="AJ118" s="333"/>
    </row>
    <row r="119" spans="1:36" s="317" customFormat="1" ht="12.75" customHeight="1" x14ac:dyDescent="0.3">
      <c r="A119" s="149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V119" s="328"/>
      <c r="W119" s="374"/>
      <c r="AJ119" s="333"/>
    </row>
    <row r="120" spans="1:36" s="317" customFormat="1" ht="12.75" customHeight="1" x14ac:dyDescent="0.3">
      <c r="A120" s="149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V120" s="328"/>
      <c r="W120" s="374"/>
      <c r="AJ120" s="333"/>
    </row>
    <row r="121" spans="1:36" s="317" customFormat="1" ht="12.75" customHeight="1" x14ac:dyDescent="0.3">
      <c r="A121" s="149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V121" s="328"/>
      <c r="W121" s="374"/>
      <c r="AJ121" s="333"/>
    </row>
    <row r="122" spans="1:36" s="317" customFormat="1" ht="12.75" customHeight="1" x14ac:dyDescent="0.3">
      <c r="A122" s="149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V122" s="328"/>
      <c r="W122" s="374"/>
      <c r="AJ122" s="333"/>
    </row>
    <row r="123" spans="1:36" s="317" customFormat="1" ht="12.75" customHeight="1" x14ac:dyDescent="0.3">
      <c r="A123" s="149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V123" s="328"/>
      <c r="W123" s="374"/>
      <c r="AJ123" s="333"/>
    </row>
    <row r="124" spans="1:36" s="317" customFormat="1" ht="12.75" customHeight="1" x14ac:dyDescent="0.3">
      <c r="A124" s="149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V124" s="328"/>
      <c r="W124" s="374"/>
      <c r="AJ124" s="333"/>
    </row>
    <row r="125" spans="1:36" s="317" customFormat="1" ht="12.75" customHeight="1" x14ac:dyDescent="0.3">
      <c r="A125" s="149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V125" s="328"/>
      <c r="W125" s="374"/>
      <c r="AJ125" s="333"/>
    </row>
    <row r="126" spans="1:36" s="317" customFormat="1" ht="12.75" customHeight="1" x14ac:dyDescent="0.3">
      <c r="A126" s="149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V126" s="328"/>
      <c r="W126" s="374"/>
      <c r="AJ126" s="333"/>
    </row>
    <row r="127" spans="1:36" s="317" customFormat="1" ht="12.75" customHeight="1" x14ac:dyDescent="0.3">
      <c r="A127" s="149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V127" s="328"/>
      <c r="W127" s="374"/>
      <c r="AJ127" s="333"/>
    </row>
    <row r="128" spans="1:36" s="317" customFormat="1" ht="12.75" customHeight="1" x14ac:dyDescent="0.3">
      <c r="A128" s="149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V128" s="328"/>
      <c r="W128" s="374"/>
      <c r="AJ128" s="333"/>
    </row>
    <row r="129" spans="1:36" s="317" customFormat="1" ht="12.75" customHeight="1" x14ac:dyDescent="0.3">
      <c r="A129" s="149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V129" s="328"/>
      <c r="W129" s="374"/>
      <c r="AJ129" s="333"/>
    </row>
    <row r="130" spans="1:36" s="317" customFormat="1" ht="12.75" customHeight="1" x14ac:dyDescent="0.3">
      <c r="A130" s="149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V130" s="328"/>
      <c r="W130" s="374"/>
      <c r="AJ130" s="333"/>
    </row>
    <row r="131" spans="1:36" s="317" customFormat="1" ht="12.75" customHeight="1" x14ac:dyDescent="0.3">
      <c r="A131" s="149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V131" s="328"/>
      <c r="W131" s="374"/>
      <c r="AJ131" s="333"/>
    </row>
    <row r="132" spans="1:36" s="317" customFormat="1" ht="12.75" customHeight="1" x14ac:dyDescent="0.3">
      <c r="A132" s="149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V132" s="328"/>
      <c r="W132" s="374"/>
      <c r="AJ132" s="333"/>
    </row>
    <row r="133" spans="1:36" s="317" customFormat="1" ht="12.75" customHeight="1" x14ac:dyDescent="0.3">
      <c r="A133" s="149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V133" s="328"/>
      <c r="W133" s="374"/>
      <c r="AJ133" s="333"/>
    </row>
    <row r="134" spans="1:36" s="317" customFormat="1" ht="12.75" customHeight="1" x14ac:dyDescent="0.3">
      <c r="A134" s="149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V134" s="328"/>
      <c r="W134" s="374"/>
      <c r="AJ134" s="333"/>
    </row>
    <row r="135" spans="1:36" s="317" customFormat="1" ht="12.75" customHeight="1" x14ac:dyDescent="0.3">
      <c r="A135" s="149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V135" s="328"/>
      <c r="W135" s="374"/>
      <c r="AJ135" s="333"/>
    </row>
    <row r="136" spans="1:36" s="317" customFormat="1" ht="12.75" customHeight="1" x14ac:dyDescent="0.3">
      <c r="A136" s="149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V136" s="328"/>
      <c r="W136" s="374"/>
      <c r="AJ136" s="333"/>
    </row>
    <row r="137" spans="1:36" s="317" customFormat="1" ht="12.75" customHeight="1" x14ac:dyDescent="0.3">
      <c r="A137" s="149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V137" s="328"/>
      <c r="W137" s="374"/>
      <c r="AJ137" s="333"/>
    </row>
    <row r="138" spans="1:36" s="317" customFormat="1" ht="12.75" customHeight="1" x14ac:dyDescent="0.3">
      <c r="A138" s="149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V138" s="328"/>
      <c r="W138" s="374"/>
      <c r="AJ138" s="333"/>
    </row>
    <row r="139" spans="1:36" s="317" customFormat="1" ht="12.75" customHeight="1" x14ac:dyDescent="0.3">
      <c r="A139" s="149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V139" s="328"/>
      <c r="W139" s="374"/>
      <c r="AJ139" s="333"/>
    </row>
    <row r="140" spans="1:36" s="317" customFormat="1" ht="12.75" customHeight="1" x14ac:dyDescent="0.3">
      <c r="A140" s="149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V140" s="328"/>
      <c r="W140" s="374"/>
      <c r="AJ140" s="333"/>
    </row>
    <row r="141" spans="1:36" s="317" customFormat="1" ht="12.75" customHeight="1" x14ac:dyDescent="0.3">
      <c r="A141" s="149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V141" s="328"/>
      <c r="W141" s="374"/>
      <c r="AJ141" s="333"/>
    </row>
    <row r="142" spans="1:36" s="317" customFormat="1" ht="12.75" customHeight="1" x14ac:dyDescent="0.3">
      <c r="A142" s="149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V142" s="328"/>
      <c r="W142" s="374"/>
      <c r="AJ142" s="333"/>
    </row>
    <row r="143" spans="1:36" s="317" customFormat="1" ht="12.75" customHeight="1" x14ac:dyDescent="0.3">
      <c r="A143" s="149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V143" s="328"/>
      <c r="W143" s="374"/>
      <c r="AJ143" s="333"/>
    </row>
    <row r="144" spans="1:36" s="317" customFormat="1" ht="12.75" customHeight="1" x14ac:dyDescent="0.3">
      <c r="A144" s="149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V144" s="328"/>
      <c r="W144" s="374"/>
      <c r="AJ144" s="333"/>
    </row>
    <row r="145" spans="1:36" s="317" customFormat="1" ht="12.75" customHeight="1" x14ac:dyDescent="0.3">
      <c r="A145" s="149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V145" s="328"/>
      <c r="W145" s="374"/>
      <c r="AJ145" s="333"/>
    </row>
    <row r="146" spans="1:36" s="317" customFormat="1" ht="12.75" customHeight="1" x14ac:dyDescent="0.3">
      <c r="A146" s="149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V146" s="328"/>
      <c r="W146" s="374"/>
      <c r="AJ146" s="333"/>
    </row>
    <row r="147" spans="1:36" s="317" customFormat="1" ht="12.75" customHeight="1" x14ac:dyDescent="0.3">
      <c r="A147" s="149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V147" s="328"/>
      <c r="W147" s="374"/>
      <c r="AJ147" s="333"/>
    </row>
    <row r="148" spans="1:36" s="317" customFormat="1" ht="12.75" customHeight="1" x14ac:dyDescent="0.3">
      <c r="A148" s="149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V148" s="328"/>
      <c r="W148" s="374"/>
      <c r="AJ148" s="333"/>
    </row>
    <row r="149" spans="1:36" s="317" customFormat="1" ht="12.75" customHeight="1" x14ac:dyDescent="0.3">
      <c r="A149" s="149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V149" s="328"/>
      <c r="W149" s="374"/>
      <c r="AJ149" s="333"/>
    </row>
    <row r="150" spans="1:36" s="317" customFormat="1" ht="12.75" customHeight="1" x14ac:dyDescent="0.3">
      <c r="A150" s="149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V150" s="328"/>
      <c r="W150" s="374"/>
      <c r="AJ150" s="333"/>
    </row>
    <row r="151" spans="1:36" s="317" customFormat="1" ht="12.75" customHeight="1" x14ac:dyDescent="0.3">
      <c r="A151" s="149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V151" s="328"/>
      <c r="W151" s="374"/>
      <c r="AJ151" s="333"/>
    </row>
    <row r="152" spans="1:36" s="317" customFormat="1" ht="12.75" customHeight="1" x14ac:dyDescent="0.3">
      <c r="A152" s="149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V152" s="328"/>
      <c r="W152" s="374"/>
      <c r="AJ152" s="333"/>
    </row>
    <row r="153" spans="1:36" s="317" customFormat="1" ht="12.75" customHeight="1" x14ac:dyDescent="0.3">
      <c r="A153" s="149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V153" s="328"/>
      <c r="W153" s="374"/>
      <c r="AJ153" s="333"/>
    </row>
    <row r="154" spans="1:36" s="317" customFormat="1" ht="12.75" customHeight="1" x14ac:dyDescent="0.3">
      <c r="A154" s="149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V154" s="328"/>
      <c r="W154" s="374"/>
      <c r="AJ154" s="333"/>
    </row>
    <row r="155" spans="1:36" s="317" customFormat="1" ht="12.75" customHeight="1" x14ac:dyDescent="0.3">
      <c r="A155" s="149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V155" s="328"/>
      <c r="W155" s="374"/>
      <c r="AJ155" s="333"/>
    </row>
    <row r="156" spans="1:36" s="317" customFormat="1" ht="12.75" customHeight="1" x14ac:dyDescent="0.3">
      <c r="A156" s="149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V156" s="328"/>
      <c r="W156" s="374"/>
      <c r="AJ156" s="333"/>
    </row>
    <row r="157" spans="1:36" s="317" customFormat="1" ht="12.75" customHeight="1" x14ac:dyDescent="0.3">
      <c r="A157" s="149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V157" s="328"/>
      <c r="W157" s="374"/>
      <c r="AJ157" s="333"/>
    </row>
    <row r="158" spans="1:36" s="317" customFormat="1" ht="12.75" customHeight="1" x14ac:dyDescent="0.3">
      <c r="A158" s="149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V158" s="328"/>
      <c r="W158" s="374"/>
      <c r="AJ158" s="333"/>
    </row>
    <row r="159" spans="1:36" s="317" customFormat="1" ht="12.75" customHeight="1" x14ac:dyDescent="0.3">
      <c r="A159" s="149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V159" s="328"/>
      <c r="W159" s="374"/>
      <c r="AJ159" s="333"/>
    </row>
    <row r="160" spans="1:36" s="317" customFormat="1" ht="12.75" customHeight="1" x14ac:dyDescent="0.3">
      <c r="A160" s="149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V160" s="328"/>
      <c r="W160" s="374"/>
      <c r="AJ160" s="333"/>
    </row>
    <row r="161" spans="1:36" s="317" customFormat="1" ht="12.75" customHeight="1" x14ac:dyDescent="0.3">
      <c r="A161" s="149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V161" s="328"/>
      <c r="W161" s="374"/>
      <c r="AJ161" s="333"/>
    </row>
    <row r="162" spans="1:36" s="317" customFormat="1" ht="12.75" customHeight="1" x14ac:dyDescent="0.3">
      <c r="A162" s="149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V162" s="328"/>
      <c r="W162" s="374"/>
      <c r="AJ162" s="333"/>
    </row>
    <row r="163" spans="1:36" s="317" customFormat="1" ht="12.75" customHeight="1" x14ac:dyDescent="0.3">
      <c r="A163" s="149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V163" s="328"/>
      <c r="W163" s="374"/>
      <c r="AJ163" s="333"/>
    </row>
    <row r="164" spans="1:36" s="317" customFormat="1" ht="12.75" customHeight="1" x14ac:dyDescent="0.3">
      <c r="A164" s="149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V164" s="328"/>
      <c r="W164" s="374"/>
      <c r="AJ164" s="333"/>
    </row>
    <row r="165" spans="1:36" s="317" customFormat="1" ht="12.75" customHeight="1" x14ac:dyDescent="0.3">
      <c r="A165" s="149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V165" s="328"/>
      <c r="W165" s="374"/>
      <c r="AJ165" s="333"/>
    </row>
    <row r="166" spans="1:36" s="317" customFormat="1" ht="12.75" customHeight="1" x14ac:dyDescent="0.3">
      <c r="A166" s="149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V166" s="328"/>
      <c r="W166" s="374"/>
      <c r="AJ166" s="333"/>
    </row>
    <row r="167" spans="1:36" s="317" customFormat="1" ht="12.75" customHeight="1" x14ac:dyDescent="0.3">
      <c r="A167" s="149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V167" s="328"/>
      <c r="W167" s="374"/>
      <c r="AJ167" s="333"/>
    </row>
    <row r="168" spans="1:36" s="317" customFormat="1" ht="12.75" customHeight="1" x14ac:dyDescent="0.3">
      <c r="A168" s="149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V168" s="328"/>
      <c r="W168" s="374"/>
      <c r="AJ168" s="333"/>
    </row>
    <row r="169" spans="1:36" s="317" customFormat="1" ht="12.75" customHeight="1" x14ac:dyDescent="0.3">
      <c r="A169" s="149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V169" s="328"/>
      <c r="W169" s="374"/>
      <c r="AJ169" s="333"/>
    </row>
    <row r="170" spans="1:36" s="317" customFormat="1" ht="12.75" customHeight="1" x14ac:dyDescent="0.3">
      <c r="A170" s="149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V170" s="328"/>
      <c r="W170" s="374"/>
      <c r="AJ170" s="333"/>
    </row>
    <row r="171" spans="1:36" s="317" customFormat="1" ht="12.75" customHeight="1" x14ac:dyDescent="0.3">
      <c r="A171" s="149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V171" s="328"/>
      <c r="W171" s="374"/>
      <c r="AJ171" s="333"/>
    </row>
    <row r="172" spans="1:36" s="317" customFormat="1" ht="12.75" customHeight="1" x14ac:dyDescent="0.3">
      <c r="A172" s="149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V172" s="328"/>
      <c r="W172" s="374"/>
      <c r="AJ172" s="333"/>
    </row>
    <row r="173" spans="1:36" s="317" customFormat="1" ht="12.75" customHeight="1" x14ac:dyDescent="0.3">
      <c r="A173" s="149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V173" s="328"/>
      <c r="W173" s="374"/>
      <c r="AJ173" s="333"/>
    </row>
    <row r="174" spans="1:36" s="317" customFormat="1" ht="12.75" customHeight="1" x14ac:dyDescent="0.3">
      <c r="A174" s="149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V174" s="328"/>
      <c r="W174" s="374"/>
      <c r="AJ174" s="333"/>
    </row>
    <row r="175" spans="1:36" s="317" customFormat="1" ht="12.75" customHeight="1" x14ac:dyDescent="0.3">
      <c r="A175" s="149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V175" s="328"/>
      <c r="W175" s="374"/>
      <c r="AJ175" s="333"/>
    </row>
    <row r="176" spans="1:36" s="317" customFormat="1" ht="12.75" customHeight="1" x14ac:dyDescent="0.3">
      <c r="A176" s="149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V176" s="328"/>
      <c r="W176" s="374"/>
      <c r="AJ176" s="333"/>
    </row>
    <row r="177" spans="1:36" s="317" customFormat="1" ht="12.75" customHeight="1" x14ac:dyDescent="0.3">
      <c r="A177" s="149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V177" s="328"/>
      <c r="W177" s="374"/>
      <c r="AJ177" s="333"/>
    </row>
    <row r="178" spans="1:36" s="317" customFormat="1" ht="12.75" customHeight="1" x14ac:dyDescent="0.3">
      <c r="A178" s="149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V178" s="328"/>
      <c r="W178" s="374"/>
      <c r="AJ178" s="333"/>
    </row>
    <row r="179" spans="1:36" s="317" customFormat="1" ht="12.75" customHeight="1" x14ac:dyDescent="0.3">
      <c r="A179" s="149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V179" s="328"/>
      <c r="W179" s="374"/>
      <c r="AJ179" s="333"/>
    </row>
    <row r="180" spans="1:36" s="317" customFormat="1" ht="12.75" customHeight="1" x14ac:dyDescent="0.3">
      <c r="A180" s="149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V180" s="328"/>
      <c r="W180" s="374"/>
      <c r="AJ180" s="333"/>
    </row>
    <row r="181" spans="1:36" s="317" customFormat="1" ht="12.75" customHeight="1" x14ac:dyDescent="0.3">
      <c r="A181" s="149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V181" s="328"/>
      <c r="W181" s="374"/>
      <c r="AJ181" s="333"/>
    </row>
    <row r="182" spans="1:36" s="317" customFormat="1" ht="12.75" customHeight="1" x14ac:dyDescent="0.3">
      <c r="A182" s="149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V182" s="328"/>
      <c r="W182" s="374"/>
      <c r="AJ182" s="333"/>
    </row>
    <row r="183" spans="1:36" s="317" customFormat="1" ht="12.75" customHeight="1" x14ac:dyDescent="0.3">
      <c r="A183" s="149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V183" s="328"/>
      <c r="W183" s="374"/>
      <c r="AJ183" s="333"/>
    </row>
    <row r="184" spans="1:36" s="317" customFormat="1" ht="12.75" customHeight="1" x14ac:dyDescent="0.3">
      <c r="A184" s="149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V184" s="328"/>
      <c r="W184" s="374"/>
      <c r="AJ184" s="333"/>
    </row>
    <row r="185" spans="1:36" s="317" customFormat="1" ht="12.75" customHeight="1" x14ac:dyDescent="0.3">
      <c r="A185" s="149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V185" s="328"/>
      <c r="W185" s="374"/>
      <c r="AJ185" s="333"/>
    </row>
    <row r="186" spans="1:36" s="317" customFormat="1" ht="12.75" customHeight="1" x14ac:dyDescent="0.3">
      <c r="A186" s="149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V186" s="328"/>
      <c r="W186" s="374"/>
      <c r="AJ186" s="333"/>
    </row>
    <row r="187" spans="1:36" s="317" customFormat="1" ht="12.75" customHeight="1" x14ac:dyDescent="0.3">
      <c r="A187" s="149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V187" s="328"/>
      <c r="W187" s="374"/>
      <c r="AJ187" s="333"/>
    </row>
    <row r="188" spans="1:36" s="317" customFormat="1" ht="12.75" customHeight="1" x14ac:dyDescent="0.3">
      <c r="A188" s="149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V188" s="328"/>
      <c r="W188" s="374"/>
      <c r="AJ188" s="333"/>
    </row>
    <row r="189" spans="1:36" s="317" customFormat="1" ht="12.75" customHeight="1" x14ac:dyDescent="0.3">
      <c r="A189" s="149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V189" s="328"/>
      <c r="W189" s="374"/>
      <c r="AJ189" s="333"/>
    </row>
    <row r="190" spans="1:36" s="317" customFormat="1" ht="12.75" customHeight="1" x14ac:dyDescent="0.3">
      <c r="A190" s="149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V190" s="328"/>
      <c r="W190" s="374"/>
      <c r="AJ190" s="333"/>
    </row>
    <row r="191" spans="1:36" s="317" customFormat="1" ht="12.75" customHeight="1" x14ac:dyDescent="0.3">
      <c r="A191" s="149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V191" s="328"/>
      <c r="W191" s="374"/>
      <c r="AJ191" s="333"/>
    </row>
    <row r="192" spans="1:36" s="317" customFormat="1" ht="12.75" customHeight="1" x14ac:dyDescent="0.3">
      <c r="A192" s="149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V192" s="328"/>
      <c r="W192" s="374"/>
      <c r="AJ192" s="333"/>
    </row>
    <row r="193" spans="1:36" s="317" customFormat="1" ht="12.75" customHeight="1" x14ac:dyDescent="0.3">
      <c r="A193" s="149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V193" s="328"/>
      <c r="W193" s="374"/>
      <c r="AJ193" s="333"/>
    </row>
    <row r="194" spans="1:36" s="317" customFormat="1" ht="12.75" customHeight="1" x14ac:dyDescent="0.3">
      <c r="A194" s="149"/>
      <c r="C194" s="328"/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V194" s="328"/>
      <c r="W194" s="374"/>
      <c r="AJ194" s="333"/>
    </row>
    <row r="195" spans="1:36" s="317" customFormat="1" ht="12.75" customHeight="1" x14ac:dyDescent="0.3">
      <c r="A195" s="149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V195" s="328"/>
      <c r="W195" s="374"/>
      <c r="AJ195" s="333"/>
    </row>
    <row r="196" spans="1:36" s="317" customFormat="1" ht="12.75" customHeight="1" x14ac:dyDescent="0.3">
      <c r="A196" s="149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V196" s="328"/>
      <c r="W196" s="374"/>
      <c r="AJ196" s="333"/>
    </row>
    <row r="197" spans="1:36" s="317" customFormat="1" ht="12.75" customHeight="1" x14ac:dyDescent="0.3">
      <c r="A197" s="149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V197" s="328"/>
      <c r="W197" s="374"/>
      <c r="AJ197" s="333"/>
    </row>
    <row r="198" spans="1:36" s="317" customFormat="1" ht="12.75" customHeight="1" x14ac:dyDescent="0.3">
      <c r="A198" s="149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V198" s="328"/>
      <c r="W198" s="374"/>
      <c r="AJ198" s="333"/>
    </row>
    <row r="199" spans="1:36" s="317" customFormat="1" ht="12.75" customHeight="1" x14ac:dyDescent="0.3">
      <c r="A199" s="149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V199" s="328"/>
      <c r="W199" s="374"/>
      <c r="AJ199" s="333"/>
    </row>
    <row r="200" spans="1:36" s="317" customFormat="1" ht="12.75" customHeight="1" x14ac:dyDescent="0.3">
      <c r="A200" s="149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V200" s="328"/>
      <c r="W200" s="374"/>
      <c r="AJ200" s="333"/>
    </row>
    <row r="201" spans="1:36" s="317" customFormat="1" ht="12.75" customHeight="1" x14ac:dyDescent="0.3">
      <c r="A201" s="149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V201" s="328"/>
      <c r="W201" s="374"/>
      <c r="AJ201" s="333"/>
    </row>
    <row r="202" spans="1:36" s="317" customFormat="1" ht="12.75" customHeight="1" x14ac:dyDescent="0.3">
      <c r="A202" s="149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V202" s="328"/>
      <c r="W202" s="374"/>
      <c r="AJ202" s="333"/>
    </row>
    <row r="203" spans="1:36" s="317" customFormat="1" ht="12.75" customHeight="1" x14ac:dyDescent="0.3">
      <c r="A203" s="149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V203" s="328"/>
      <c r="W203" s="374"/>
      <c r="AJ203" s="333"/>
    </row>
    <row r="204" spans="1:36" s="317" customFormat="1" ht="12.75" customHeight="1" x14ac:dyDescent="0.3">
      <c r="A204" s="149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V204" s="328"/>
      <c r="W204" s="374"/>
      <c r="AJ204" s="333"/>
    </row>
    <row r="205" spans="1:36" s="317" customFormat="1" ht="12.75" customHeight="1" x14ac:dyDescent="0.3">
      <c r="A205" s="149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V205" s="328"/>
      <c r="W205" s="374"/>
      <c r="AJ205" s="333"/>
    </row>
    <row r="206" spans="1:36" s="317" customFormat="1" ht="12.75" customHeight="1" x14ac:dyDescent="0.3">
      <c r="A206" s="149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V206" s="328"/>
      <c r="W206" s="374"/>
      <c r="AJ206" s="333"/>
    </row>
    <row r="207" spans="1:36" s="317" customFormat="1" ht="12.75" customHeight="1" x14ac:dyDescent="0.3">
      <c r="A207" s="149"/>
      <c r="C207" s="328"/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V207" s="328"/>
      <c r="W207" s="374"/>
      <c r="AJ207" s="333"/>
    </row>
    <row r="208" spans="1:36" s="317" customFormat="1" ht="12.75" customHeight="1" x14ac:dyDescent="0.3">
      <c r="A208" s="149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V208" s="328"/>
      <c r="W208" s="374"/>
      <c r="AJ208" s="333"/>
    </row>
    <row r="209" spans="1:36" s="317" customFormat="1" ht="12.75" customHeight="1" x14ac:dyDescent="0.3">
      <c r="A209" s="149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V209" s="328"/>
      <c r="W209" s="374"/>
      <c r="AJ209" s="333"/>
    </row>
    <row r="210" spans="1:36" s="317" customFormat="1" ht="12.75" customHeight="1" x14ac:dyDescent="0.3">
      <c r="A210" s="149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V210" s="328"/>
      <c r="W210" s="374"/>
      <c r="AJ210" s="333"/>
    </row>
    <row r="211" spans="1:36" s="317" customFormat="1" ht="12.75" customHeight="1" x14ac:dyDescent="0.3">
      <c r="A211" s="149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V211" s="328"/>
      <c r="W211" s="374"/>
      <c r="AJ211" s="333"/>
    </row>
    <row r="212" spans="1:36" s="317" customFormat="1" ht="12.75" customHeight="1" x14ac:dyDescent="0.3">
      <c r="A212" s="149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V212" s="328"/>
      <c r="W212" s="374"/>
      <c r="AJ212" s="333"/>
    </row>
    <row r="213" spans="1:36" s="317" customFormat="1" ht="12.75" customHeight="1" x14ac:dyDescent="0.3">
      <c r="A213" s="149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V213" s="328"/>
      <c r="W213" s="374"/>
      <c r="AJ213" s="333"/>
    </row>
    <row r="214" spans="1:36" s="317" customFormat="1" ht="12.75" customHeight="1" x14ac:dyDescent="0.3">
      <c r="A214" s="149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V214" s="328"/>
      <c r="W214" s="374"/>
      <c r="AJ214" s="333"/>
    </row>
    <row r="215" spans="1:36" s="317" customFormat="1" ht="12.75" customHeight="1" x14ac:dyDescent="0.3">
      <c r="A215" s="149"/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V215" s="328"/>
      <c r="W215" s="374"/>
      <c r="AJ215" s="333"/>
    </row>
    <row r="216" spans="1:36" s="317" customFormat="1" ht="12.75" customHeight="1" x14ac:dyDescent="0.3">
      <c r="A216" s="149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V216" s="328"/>
      <c r="W216" s="374"/>
      <c r="AJ216" s="333"/>
    </row>
    <row r="217" spans="1:36" s="317" customFormat="1" ht="12.75" customHeight="1" x14ac:dyDescent="0.3">
      <c r="A217" s="149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V217" s="328"/>
      <c r="W217" s="374"/>
      <c r="AJ217" s="333"/>
    </row>
    <row r="218" spans="1:36" s="317" customFormat="1" ht="12.75" customHeight="1" x14ac:dyDescent="0.3">
      <c r="A218" s="149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V218" s="328"/>
      <c r="W218" s="374"/>
      <c r="AJ218" s="333"/>
    </row>
    <row r="219" spans="1:36" s="317" customFormat="1" ht="12.75" customHeight="1" x14ac:dyDescent="0.3">
      <c r="A219" s="149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V219" s="328"/>
      <c r="W219" s="374"/>
      <c r="AJ219" s="333"/>
    </row>
    <row r="220" spans="1:36" s="317" customFormat="1" ht="12.75" customHeight="1" x14ac:dyDescent="0.3">
      <c r="A220" s="149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V220" s="328"/>
      <c r="W220" s="374"/>
      <c r="AJ220" s="333"/>
    </row>
    <row r="221" spans="1:36" s="317" customFormat="1" ht="12.75" customHeight="1" x14ac:dyDescent="0.3">
      <c r="A221" s="149"/>
      <c r="C221" s="328"/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V221" s="328"/>
      <c r="W221" s="374"/>
      <c r="AJ221" s="333"/>
    </row>
    <row r="222" spans="1:36" s="317" customFormat="1" ht="12.75" customHeight="1" x14ac:dyDescent="0.3">
      <c r="A222" s="149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V222" s="328"/>
      <c r="W222" s="374"/>
      <c r="AJ222" s="333"/>
    </row>
    <row r="223" spans="1:36" s="317" customFormat="1" ht="12.75" customHeight="1" x14ac:dyDescent="0.3">
      <c r="A223" s="149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V223" s="328"/>
      <c r="W223" s="374"/>
      <c r="AJ223" s="333"/>
    </row>
    <row r="224" spans="1:36" s="317" customFormat="1" ht="12.75" customHeight="1" x14ac:dyDescent="0.3">
      <c r="A224" s="149"/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V224" s="328"/>
      <c r="W224" s="374"/>
      <c r="AJ224" s="333"/>
    </row>
    <row r="225" spans="1:36" s="317" customFormat="1" ht="12.75" customHeight="1" x14ac:dyDescent="0.3">
      <c r="A225" s="149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V225" s="328"/>
      <c r="W225" s="374"/>
      <c r="AJ225" s="333"/>
    </row>
    <row r="226" spans="1:36" s="317" customFormat="1" ht="12.75" customHeight="1" x14ac:dyDescent="0.3">
      <c r="A226" s="149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V226" s="328"/>
      <c r="W226" s="374"/>
      <c r="AJ226" s="333"/>
    </row>
    <row r="227" spans="1:36" s="317" customFormat="1" ht="12.75" customHeight="1" x14ac:dyDescent="0.3">
      <c r="A227" s="149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V227" s="328"/>
      <c r="W227" s="374"/>
      <c r="AJ227" s="333"/>
    </row>
    <row r="228" spans="1:36" s="317" customFormat="1" ht="12.75" customHeight="1" x14ac:dyDescent="0.3">
      <c r="A228" s="149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V228" s="328"/>
      <c r="W228" s="374"/>
      <c r="AJ228" s="333"/>
    </row>
    <row r="229" spans="1:36" s="317" customFormat="1" ht="12.75" customHeight="1" x14ac:dyDescent="0.3">
      <c r="A229" s="149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V229" s="328"/>
      <c r="W229" s="374"/>
      <c r="AJ229" s="333"/>
    </row>
    <row r="230" spans="1:36" s="317" customFormat="1" ht="12.75" customHeight="1" x14ac:dyDescent="0.3">
      <c r="A230" s="149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V230" s="328"/>
      <c r="W230" s="374"/>
      <c r="AJ230" s="333"/>
    </row>
    <row r="231" spans="1:36" s="317" customFormat="1" ht="12.75" customHeight="1" x14ac:dyDescent="0.3">
      <c r="A231" s="149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V231" s="328"/>
      <c r="W231" s="374"/>
      <c r="AJ231" s="333"/>
    </row>
    <row r="232" spans="1:36" s="317" customFormat="1" ht="12.75" customHeight="1" x14ac:dyDescent="0.3">
      <c r="A232" s="149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V232" s="328"/>
      <c r="W232" s="374"/>
      <c r="AJ232" s="333"/>
    </row>
    <row r="233" spans="1:36" s="317" customFormat="1" ht="12.75" customHeight="1" x14ac:dyDescent="0.3">
      <c r="A233" s="149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V233" s="328"/>
      <c r="W233" s="374"/>
      <c r="AJ233" s="333"/>
    </row>
    <row r="234" spans="1:36" s="317" customFormat="1" ht="12.75" customHeight="1" x14ac:dyDescent="0.3">
      <c r="A234" s="149"/>
      <c r="C234" s="328"/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V234" s="328"/>
      <c r="W234" s="374"/>
      <c r="AJ234" s="333"/>
    </row>
    <row r="235" spans="1:36" s="317" customFormat="1" ht="12.75" customHeight="1" x14ac:dyDescent="0.3">
      <c r="A235" s="149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V235" s="328"/>
      <c r="W235" s="374"/>
      <c r="AJ235" s="333"/>
    </row>
    <row r="236" spans="1:36" s="317" customFormat="1" ht="12.75" customHeight="1" x14ac:dyDescent="0.3">
      <c r="A236" s="149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V236" s="328"/>
      <c r="W236" s="374"/>
      <c r="AJ236" s="333"/>
    </row>
    <row r="237" spans="1:36" s="317" customFormat="1" ht="12.75" customHeight="1" x14ac:dyDescent="0.3">
      <c r="A237" s="149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V237" s="328"/>
      <c r="W237" s="374"/>
      <c r="AJ237" s="333"/>
    </row>
    <row r="238" spans="1:36" s="317" customFormat="1" ht="12.75" customHeight="1" x14ac:dyDescent="0.3">
      <c r="A238" s="149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V238" s="328"/>
      <c r="W238" s="374"/>
      <c r="AJ238" s="333"/>
    </row>
    <row r="239" spans="1:36" s="317" customFormat="1" ht="12.75" customHeight="1" x14ac:dyDescent="0.3">
      <c r="A239" s="149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V239" s="328"/>
      <c r="W239" s="374"/>
      <c r="AJ239" s="333"/>
    </row>
    <row r="240" spans="1:36" s="317" customFormat="1" ht="12.75" customHeight="1" x14ac:dyDescent="0.3">
      <c r="A240" s="149"/>
      <c r="C240" s="328"/>
      <c r="D240" s="328"/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V240" s="328"/>
      <c r="W240" s="374"/>
      <c r="AJ240" s="333"/>
    </row>
    <row r="241" spans="1:36" s="317" customFormat="1" ht="12.75" customHeight="1" x14ac:dyDescent="0.3">
      <c r="A241" s="149"/>
      <c r="C241" s="328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V241" s="328"/>
      <c r="W241" s="374"/>
      <c r="AJ241" s="333"/>
    </row>
    <row r="242" spans="1:36" s="317" customFormat="1" ht="12.75" customHeight="1" x14ac:dyDescent="0.3">
      <c r="A242" s="149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V242" s="328"/>
      <c r="W242" s="374"/>
      <c r="AJ242" s="333"/>
    </row>
    <row r="243" spans="1:36" s="317" customFormat="1" ht="12.75" customHeight="1" x14ac:dyDescent="0.3">
      <c r="A243" s="149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V243" s="328"/>
      <c r="W243" s="374"/>
      <c r="AJ243" s="333"/>
    </row>
    <row r="244" spans="1:36" s="317" customFormat="1" ht="12.75" customHeight="1" x14ac:dyDescent="0.3">
      <c r="A244" s="149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V244" s="328"/>
      <c r="W244" s="374"/>
      <c r="AJ244" s="333"/>
    </row>
    <row r="245" spans="1:36" s="317" customFormat="1" ht="12.75" customHeight="1" x14ac:dyDescent="0.3">
      <c r="A245" s="149"/>
      <c r="C245" s="328"/>
      <c r="D245" s="328"/>
      <c r="E245" s="328"/>
      <c r="F245" s="328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V245" s="328"/>
      <c r="W245" s="374"/>
      <c r="AJ245" s="333"/>
    </row>
    <row r="246" spans="1:36" s="317" customFormat="1" ht="12.75" customHeight="1" x14ac:dyDescent="0.3">
      <c r="A246" s="149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V246" s="328"/>
      <c r="W246" s="374"/>
      <c r="AJ246" s="333"/>
    </row>
    <row r="247" spans="1:36" s="317" customFormat="1" ht="12.75" customHeight="1" x14ac:dyDescent="0.3">
      <c r="A247" s="149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V247" s="328"/>
      <c r="W247" s="374"/>
      <c r="AJ247" s="333"/>
    </row>
    <row r="248" spans="1:36" s="317" customFormat="1" ht="12.75" customHeight="1" x14ac:dyDescent="0.3">
      <c r="A248" s="149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V248" s="328"/>
      <c r="W248" s="374"/>
      <c r="AJ248" s="333"/>
    </row>
    <row r="249" spans="1:36" s="317" customFormat="1" ht="12.75" customHeight="1" x14ac:dyDescent="0.3">
      <c r="A249" s="149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V249" s="328"/>
      <c r="W249" s="374"/>
      <c r="AJ249" s="333"/>
    </row>
    <row r="250" spans="1:36" s="317" customFormat="1" ht="12.75" customHeight="1" x14ac:dyDescent="0.3">
      <c r="A250" s="149"/>
      <c r="C250" s="328"/>
      <c r="D250" s="328"/>
      <c r="E250" s="328"/>
      <c r="F250" s="328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V250" s="328"/>
      <c r="W250" s="374"/>
      <c r="AJ250" s="333"/>
    </row>
    <row r="251" spans="1:36" s="317" customFormat="1" ht="12.75" customHeight="1" x14ac:dyDescent="0.3">
      <c r="A251" s="149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V251" s="328"/>
      <c r="W251" s="374"/>
      <c r="AJ251" s="333"/>
    </row>
    <row r="252" spans="1:36" s="317" customFormat="1" ht="12.75" customHeight="1" x14ac:dyDescent="0.3">
      <c r="A252" s="149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V252" s="328"/>
      <c r="W252" s="374"/>
      <c r="AJ252" s="333"/>
    </row>
    <row r="253" spans="1:36" s="317" customFormat="1" ht="12.75" customHeight="1" x14ac:dyDescent="0.3">
      <c r="A253" s="149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V253" s="328"/>
      <c r="W253" s="374"/>
      <c r="AJ253" s="333"/>
    </row>
    <row r="254" spans="1:36" s="317" customFormat="1" ht="12.75" customHeight="1" x14ac:dyDescent="0.3">
      <c r="A254" s="149"/>
      <c r="C254" s="328"/>
      <c r="D254" s="328"/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V254" s="328"/>
      <c r="W254" s="374"/>
      <c r="AJ254" s="333"/>
    </row>
    <row r="255" spans="1:36" s="317" customFormat="1" ht="12.75" customHeight="1" x14ac:dyDescent="0.3">
      <c r="A255" s="149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V255" s="328"/>
      <c r="W255" s="374"/>
      <c r="AJ255" s="333"/>
    </row>
    <row r="256" spans="1:36" s="317" customFormat="1" ht="12.75" customHeight="1" x14ac:dyDescent="0.3">
      <c r="A256" s="149"/>
      <c r="C256" s="328"/>
      <c r="D256" s="328"/>
      <c r="E256" s="328"/>
      <c r="F256" s="328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V256" s="328"/>
      <c r="W256" s="374"/>
      <c r="AJ256" s="333"/>
    </row>
    <row r="257" spans="1:36" s="317" customFormat="1" ht="12.75" customHeight="1" x14ac:dyDescent="0.3">
      <c r="A257" s="149"/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V257" s="328"/>
      <c r="W257" s="374"/>
      <c r="AJ257" s="333"/>
    </row>
    <row r="258" spans="1:36" s="317" customFormat="1" ht="12.75" customHeight="1" x14ac:dyDescent="0.3">
      <c r="A258" s="149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V258" s="328"/>
      <c r="W258" s="374"/>
      <c r="AJ258" s="333"/>
    </row>
    <row r="259" spans="1:36" s="317" customFormat="1" ht="12.75" customHeight="1" x14ac:dyDescent="0.3">
      <c r="A259" s="149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V259" s="328"/>
      <c r="W259" s="374"/>
      <c r="AJ259" s="333"/>
    </row>
    <row r="260" spans="1:36" s="317" customFormat="1" ht="12.75" customHeight="1" x14ac:dyDescent="0.3">
      <c r="A260" s="149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V260" s="328"/>
      <c r="W260" s="374"/>
      <c r="AJ260" s="333"/>
    </row>
    <row r="261" spans="1:36" s="317" customFormat="1" ht="12.75" customHeight="1" x14ac:dyDescent="0.3">
      <c r="A261" s="149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V261" s="328"/>
      <c r="W261" s="374"/>
      <c r="AJ261" s="333"/>
    </row>
    <row r="262" spans="1:36" s="317" customFormat="1" ht="12.75" customHeight="1" x14ac:dyDescent="0.3">
      <c r="A262" s="149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V262" s="328"/>
      <c r="W262" s="374"/>
      <c r="AJ262" s="333"/>
    </row>
    <row r="263" spans="1:36" s="317" customFormat="1" ht="12.75" customHeight="1" x14ac:dyDescent="0.3">
      <c r="A263" s="149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V263" s="328"/>
      <c r="W263" s="374"/>
      <c r="AJ263" s="333"/>
    </row>
    <row r="264" spans="1:36" s="317" customFormat="1" ht="12.75" customHeight="1" x14ac:dyDescent="0.3">
      <c r="A264" s="149"/>
      <c r="C264" s="328"/>
      <c r="D264" s="328"/>
      <c r="E264" s="328"/>
      <c r="F264" s="328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V264" s="328"/>
      <c r="W264" s="374"/>
      <c r="AJ264" s="333"/>
    </row>
    <row r="265" spans="1:36" s="317" customFormat="1" ht="12.75" customHeight="1" x14ac:dyDescent="0.3">
      <c r="A265" s="149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V265" s="328"/>
      <c r="W265" s="374"/>
      <c r="AJ265" s="333"/>
    </row>
    <row r="266" spans="1:36" s="317" customFormat="1" ht="12.75" customHeight="1" x14ac:dyDescent="0.3">
      <c r="A266" s="149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V266" s="328"/>
      <c r="W266" s="374"/>
      <c r="AJ266" s="333"/>
    </row>
    <row r="267" spans="1:36" s="317" customFormat="1" ht="12.75" customHeight="1" x14ac:dyDescent="0.3">
      <c r="A267" s="149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V267" s="328"/>
      <c r="W267" s="374"/>
      <c r="AJ267" s="333"/>
    </row>
    <row r="268" spans="1:36" s="317" customFormat="1" ht="12.75" customHeight="1" x14ac:dyDescent="0.3">
      <c r="A268" s="149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V268" s="328"/>
      <c r="W268" s="374"/>
      <c r="AJ268" s="333"/>
    </row>
    <row r="269" spans="1:36" s="317" customFormat="1" ht="12.75" customHeight="1" x14ac:dyDescent="0.3">
      <c r="A269" s="149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V269" s="328"/>
      <c r="W269" s="374"/>
      <c r="AJ269" s="333"/>
    </row>
    <row r="270" spans="1:36" s="317" customFormat="1" ht="12.75" customHeight="1" x14ac:dyDescent="0.3">
      <c r="A270" s="149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V270" s="328"/>
      <c r="W270" s="374"/>
      <c r="AJ270" s="333"/>
    </row>
    <row r="271" spans="1:36" s="317" customFormat="1" ht="12.75" customHeight="1" x14ac:dyDescent="0.3">
      <c r="A271" s="149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V271" s="328"/>
      <c r="W271" s="374"/>
      <c r="AJ271" s="333"/>
    </row>
    <row r="272" spans="1:36" s="317" customFormat="1" ht="12.75" customHeight="1" x14ac:dyDescent="0.3">
      <c r="A272" s="149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V272" s="328"/>
      <c r="W272" s="374"/>
      <c r="AJ272" s="333"/>
    </row>
    <row r="273" spans="1:36" s="317" customFormat="1" ht="12.75" customHeight="1" x14ac:dyDescent="0.3">
      <c r="A273" s="149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V273" s="328"/>
      <c r="W273" s="374"/>
      <c r="AJ273" s="333"/>
    </row>
    <row r="274" spans="1:36" s="317" customFormat="1" ht="12.75" customHeight="1" x14ac:dyDescent="0.3">
      <c r="A274" s="149"/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V274" s="328"/>
      <c r="W274" s="374"/>
      <c r="AJ274" s="333"/>
    </row>
    <row r="275" spans="1:36" s="317" customFormat="1" ht="12.75" customHeight="1" x14ac:dyDescent="0.3">
      <c r="A275" s="149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V275" s="328"/>
      <c r="W275" s="374"/>
      <c r="AJ275" s="333"/>
    </row>
    <row r="276" spans="1:36" s="317" customFormat="1" ht="12.75" customHeight="1" x14ac:dyDescent="0.3">
      <c r="A276" s="149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V276" s="328"/>
      <c r="W276" s="374"/>
      <c r="AJ276" s="333"/>
    </row>
    <row r="277" spans="1:36" s="317" customFormat="1" ht="12.75" customHeight="1" x14ac:dyDescent="0.3">
      <c r="A277" s="149"/>
      <c r="C277" s="328"/>
      <c r="D277" s="328"/>
      <c r="E277" s="328"/>
      <c r="F277" s="328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V277" s="328"/>
      <c r="W277" s="374"/>
      <c r="AJ277" s="333"/>
    </row>
    <row r="278" spans="1:36" s="317" customFormat="1" ht="12.75" customHeight="1" x14ac:dyDescent="0.3">
      <c r="A278" s="149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V278" s="328"/>
      <c r="W278" s="374"/>
      <c r="AJ278" s="333"/>
    </row>
    <row r="279" spans="1:36" s="317" customFormat="1" ht="12.75" customHeight="1" x14ac:dyDescent="0.3">
      <c r="A279" s="149"/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V279" s="328"/>
      <c r="W279" s="374"/>
      <c r="AJ279" s="333"/>
    </row>
    <row r="280" spans="1:36" s="317" customFormat="1" ht="12.75" customHeight="1" x14ac:dyDescent="0.3">
      <c r="A280" s="149"/>
      <c r="C280" s="328"/>
      <c r="D280" s="328"/>
      <c r="E280" s="328"/>
      <c r="F280" s="328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V280" s="328"/>
      <c r="W280" s="374"/>
      <c r="AJ280" s="333"/>
    </row>
    <row r="281" spans="1:36" s="317" customFormat="1" ht="12.75" customHeight="1" x14ac:dyDescent="0.3">
      <c r="A281" s="149"/>
      <c r="C281" s="328"/>
      <c r="D281" s="328"/>
      <c r="E281" s="328"/>
      <c r="F281" s="328"/>
      <c r="G281" s="328"/>
      <c r="H281" s="328"/>
      <c r="I281" s="328"/>
      <c r="J281" s="328"/>
      <c r="K281" s="328"/>
      <c r="L281" s="328"/>
      <c r="M281" s="328"/>
      <c r="N281" s="328"/>
      <c r="O281" s="328"/>
      <c r="P281" s="328"/>
      <c r="Q281" s="328"/>
      <c r="R281" s="328"/>
      <c r="S281" s="328"/>
      <c r="V281" s="328"/>
      <c r="W281" s="374"/>
      <c r="AJ281" s="333"/>
    </row>
    <row r="282" spans="1:36" s="317" customFormat="1" ht="12.75" customHeight="1" x14ac:dyDescent="0.3">
      <c r="A282" s="149"/>
      <c r="C282" s="328"/>
      <c r="D282" s="328"/>
      <c r="E282" s="328"/>
      <c r="F282" s="328"/>
      <c r="G282" s="328"/>
      <c r="H282" s="328"/>
      <c r="I282" s="328"/>
      <c r="J282" s="328"/>
      <c r="K282" s="328"/>
      <c r="L282" s="328"/>
      <c r="M282" s="328"/>
      <c r="N282" s="328"/>
      <c r="O282" s="328"/>
      <c r="P282" s="328"/>
      <c r="Q282" s="328"/>
      <c r="R282" s="328"/>
      <c r="S282" s="328"/>
      <c r="V282" s="328"/>
      <c r="W282" s="374"/>
      <c r="AJ282" s="333"/>
    </row>
    <row r="283" spans="1:36" s="317" customFormat="1" ht="12.75" customHeight="1" x14ac:dyDescent="0.3">
      <c r="A283" s="149"/>
      <c r="C283" s="328"/>
      <c r="D283" s="328"/>
      <c r="E283" s="328"/>
      <c r="F283" s="328"/>
      <c r="G283" s="328"/>
      <c r="H283" s="328"/>
      <c r="I283" s="328"/>
      <c r="J283" s="328"/>
      <c r="K283" s="328"/>
      <c r="L283" s="328"/>
      <c r="M283" s="328"/>
      <c r="N283" s="328"/>
      <c r="O283" s="328"/>
      <c r="P283" s="328"/>
      <c r="Q283" s="328"/>
      <c r="R283" s="328"/>
      <c r="S283" s="328"/>
      <c r="V283" s="328"/>
      <c r="W283" s="374"/>
      <c r="AJ283" s="333"/>
    </row>
    <row r="284" spans="1:36" s="317" customFormat="1" ht="12.75" customHeight="1" x14ac:dyDescent="0.3">
      <c r="A284" s="149"/>
      <c r="C284" s="328"/>
      <c r="D284" s="328"/>
      <c r="E284" s="328"/>
      <c r="F284" s="328"/>
      <c r="G284" s="328"/>
      <c r="H284" s="328"/>
      <c r="I284" s="328"/>
      <c r="J284" s="328"/>
      <c r="K284" s="328"/>
      <c r="L284" s="328"/>
      <c r="M284" s="328"/>
      <c r="N284" s="328"/>
      <c r="O284" s="328"/>
      <c r="P284" s="328"/>
      <c r="Q284" s="328"/>
      <c r="R284" s="328"/>
      <c r="S284" s="328"/>
      <c r="V284" s="328"/>
      <c r="W284" s="374"/>
      <c r="AJ284" s="333"/>
    </row>
    <row r="285" spans="1:36" s="317" customFormat="1" ht="12.75" customHeight="1" x14ac:dyDescent="0.3">
      <c r="A285" s="149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V285" s="328"/>
      <c r="W285" s="374"/>
      <c r="AJ285" s="333"/>
    </row>
    <row r="286" spans="1:36" s="317" customFormat="1" ht="12.75" customHeight="1" x14ac:dyDescent="0.3">
      <c r="A286" s="149"/>
      <c r="C286" s="328"/>
      <c r="D286" s="328"/>
      <c r="E286" s="328"/>
      <c r="F286" s="328"/>
      <c r="G286" s="328"/>
      <c r="H286" s="328"/>
      <c r="I286" s="328"/>
      <c r="J286" s="328"/>
      <c r="K286" s="328"/>
      <c r="L286" s="328"/>
      <c r="M286" s="328"/>
      <c r="N286" s="328"/>
      <c r="O286" s="328"/>
      <c r="P286" s="328"/>
      <c r="Q286" s="328"/>
      <c r="R286" s="328"/>
      <c r="S286" s="328"/>
      <c r="V286" s="328"/>
      <c r="W286" s="374"/>
      <c r="AJ286" s="333"/>
    </row>
    <row r="287" spans="1:36" s="317" customFormat="1" ht="12.75" customHeight="1" x14ac:dyDescent="0.3">
      <c r="A287" s="149"/>
      <c r="C287" s="328"/>
      <c r="D287" s="328"/>
      <c r="E287" s="328"/>
      <c r="F287" s="328"/>
      <c r="G287" s="328"/>
      <c r="H287" s="328"/>
      <c r="I287" s="328"/>
      <c r="J287" s="328"/>
      <c r="K287" s="328"/>
      <c r="L287" s="328"/>
      <c r="M287" s="328"/>
      <c r="N287" s="328"/>
      <c r="O287" s="328"/>
      <c r="P287" s="328"/>
      <c r="Q287" s="328"/>
      <c r="R287" s="328"/>
      <c r="S287" s="328"/>
      <c r="V287" s="328"/>
      <c r="W287" s="374"/>
      <c r="AJ287" s="333"/>
    </row>
    <row r="288" spans="1:36" s="317" customFormat="1" ht="12.75" customHeight="1" x14ac:dyDescent="0.3">
      <c r="A288" s="149"/>
      <c r="C288" s="328"/>
      <c r="D288" s="328"/>
      <c r="E288" s="328"/>
      <c r="F288" s="328"/>
      <c r="G288" s="328"/>
      <c r="H288" s="328"/>
      <c r="I288" s="328"/>
      <c r="J288" s="328"/>
      <c r="K288" s="328"/>
      <c r="L288" s="328"/>
      <c r="M288" s="328"/>
      <c r="N288" s="328"/>
      <c r="O288" s="328"/>
      <c r="P288" s="328"/>
      <c r="Q288" s="328"/>
      <c r="R288" s="328"/>
      <c r="S288" s="328"/>
      <c r="V288" s="328"/>
      <c r="W288" s="374"/>
      <c r="AJ288" s="333"/>
    </row>
    <row r="289" spans="1:36" s="317" customFormat="1" ht="12.75" customHeight="1" x14ac:dyDescent="0.3">
      <c r="A289" s="149"/>
      <c r="C289" s="328"/>
      <c r="D289" s="328"/>
      <c r="E289" s="328"/>
      <c r="F289" s="328"/>
      <c r="G289" s="328"/>
      <c r="H289" s="328"/>
      <c r="I289" s="328"/>
      <c r="J289" s="328"/>
      <c r="K289" s="328"/>
      <c r="L289" s="328"/>
      <c r="M289" s="328"/>
      <c r="N289" s="328"/>
      <c r="O289" s="328"/>
      <c r="P289" s="328"/>
      <c r="Q289" s="328"/>
      <c r="R289" s="328"/>
      <c r="S289" s="328"/>
      <c r="V289" s="328"/>
      <c r="W289" s="374"/>
      <c r="AJ289" s="333"/>
    </row>
    <row r="290" spans="1:36" s="317" customFormat="1" ht="12.75" customHeight="1" x14ac:dyDescent="0.3">
      <c r="A290" s="149"/>
      <c r="C290" s="328"/>
      <c r="D290" s="328"/>
      <c r="E290" s="328"/>
      <c r="F290" s="328"/>
      <c r="G290" s="328"/>
      <c r="H290" s="328"/>
      <c r="I290" s="328"/>
      <c r="J290" s="328"/>
      <c r="K290" s="328"/>
      <c r="L290" s="328"/>
      <c r="M290" s="328"/>
      <c r="N290" s="328"/>
      <c r="O290" s="328"/>
      <c r="P290" s="328"/>
      <c r="Q290" s="328"/>
      <c r="R290" s="328"/>
      <c r="S290" s="328"/>
      <c r="V290" s="328"/>
      <c r="W290" s="374"/>
      <c r="AJ290" s="333"/>
    </row>
    <row r="291" spans="1:36" s="317" customFormat="1" ht="12.75" customHeight="1" x14ac:dyDescent="0.3">
      <c r="A291" s="149"/>
      <c r="C291" s="328"/>
      <c r="D291" s="328"/>
      <c r="E291" s="328"/>
      <c r="F291" s="328"/>
      <c r="G291" s="328"/>
      <c r="H291" s="328"/>
      <c r="I291" s="328"/>
      <c r="J291" s="328"/>
      <c r="K291" s="328"/>
      <c r="L291" s="328"/>
      <c r="M291" s="328"/>
      <c r="N291" s="328"/>
      <c r="O291" s="328"/>
      <c r="P291" s="328"/>
      <c r="Q291" s="328"/>
      <c r="R291" s="328"/>
      <c r="S291" s="328"/>
      <c r="V291" s="328"/>
      <c r="W291" s="374"/>
      <c r="AJ291" s="333"/>
    </row>
    <row r="292" spans="1:36" s="317" customFormat="1" ht="12.75" customHeight="1" x14ac:dyDescent="0.3">
      <c r="A292" s="149"/>
      <c r="C292" s="328"/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N292" s="328"/>
      <c r="O292" s="328"/>
      <c r="P292" s="328"/>
      <c r="Q292" s="328"/>
      <c r="R292" s="328"/>
      <c r="S292" s="328"/>
      <c r="V292" s="328"/>
      <c r="W292" s="374"/>
      <c r="AJ292" s="333"/>
    </row>
    <row r="293" spans="1:36" s="317" customFormat="1" ht="12.75" customHeight="1" x14ac:dyDescent="0.3">
      <c r="A293" s="149"/>
      <c r="C293" s="328"/>
      <c r="D293" s="328"/>
      <c r="E293" s="328"/>
      <c r="F293" s="328"/>
      <c r="G293" s="328"/>
      <c r="H293" s="328"/>
      <c r="I293" s="328"/>
      <c r="J293" s="328"/>
      <c r="K293" s="328"/>
      <c r="L293" s="328"/>
      <c r="M293" s="328"/>
      <c r="N293" s="328"/>
      <c r="O293" s="328"/>
      <c r="P293" s="328"/>
      <c r="Q293" s="328"/>
      <c r="R293" s="328"/>
      <c r="S293" s="328"/>
      <c r="V293" s="328"/>
      <c r="W293" s="374"/>
      <c r="AJ293" s="333"/>
    </row>
    <row r="294" spans="1:36" s="317" customFormat="1" ht="12.75" customHeight="1" x14ac:dyDescent="0.3">
      <c r="A294" s="149"/>
      <c r="C294" s="328"/>
      <c r="D294" s="328"/>
      <c r="E294" s="328"/>
      <c r="F294" s="328"/>
      <c r="G294" s="328"/>
      <c r="H294" s="328"/>
      <c r="I294" s="328"/>
      <c r="J294" s="328"/>
      <c r="K294" s="328"/>
      <c r="L294" s="328"/>
      <c r="M294" s="328"/>
      <c r="N294" s="328"/>
      <c r="O294" s="328"/>
      <c r="P294" s="328"/>
      <c r="Q294" s="328"/>
      <c r="R294" s="328"/>
      <c r="S294" s="328"/>
      <c r="V294" s="328"/>
      <c r="W294" s="374"/>
      <c r="AJ294" s="333"/>
    </row>
    <row r="295" spans="1:36" s="317" customFormat="1" ht="12.75" customHeight="1" x14ac:dyDescent="0.3">
      <c r="A295" s="149"/>
      <c r="C295" s="328"/>
      <c r="D295" s="328"/>
      <c r="E295" s="328"/>
      <c r="F295" s="328"/>
      <c r="G295" s="328"/>
      <c r="H295" s="328"/>
      <c r="I295" s="328"/>
      <c r="J295" s="328"/>
      <c r="K295" s="328"/>
      <c r="L295" s="328"/>
      <c r="M295" s="328"/>
      <c r="N295" s="328"/>
      <c r="O295" s="328"/>
      <c r="P295" s="328"/>
      <c r="Q295" s="328"/>
      <c r="R295" s="328"/>
      <c r="S295" s="328"/>
      <c r="V295" s="328"/>
      <c r="W295" s="374"/>
      <c r="AJ295" s="333"/>
    </row>
    <row r="296" spans="1:36" s="317" customFormat="1" ht="12.75" customHeight="1" x14ac:dyDescent="0.3">
      <c r="A296" s="149"/>
      <c r="C296" s="328"/>
      <c r="D296" s="328"/>
      <c r="E296" s="328"/>
      <c r="F296" s="328"/>
      <c r="G296" s="328"/>
      <c r="H296" s="328"/>
      <c r="I296" s="328"/>
      <c r="J296" s="328"/>
      <c r="K296" s="328"/>
      <c r="L296" s="328"/>
      <c r="M296" s="328"/>
      <c r="N296" s="328"/>
      <c r="O296" s="328"/>
      <c r="P296" s="328"/>
      <c r="Q296" s="328"/>
      <c r="R296" s="328"/>
      <c r="S296" s="328"/>
      <c r="V296" s="328"/>
      <c r="W296" s="374"/>
      <c r="AJ296" s="333"/>
    </row>
    <row r="297" spans="1:36" s="317" customFormat="1" ht="12.75" customHeight="1" x14ac:dyDescent="0.3">
      <c r="A297" s="149"/>
      <c r="C297" s="328"/>
      <c r="D297" s="328"/>
      <c r="E297" s="328"/>
      <c r="F297" s="328"/>
      <c r="G297" s="328"/>
      <c r="H297" s="328"/>
      <c r="I297" s="328"/>
      <c r="J297" s="328"/>
      <c r="K297" s="328"/>
      <c r="L297" s="328"/>
      <c r="M297" s="328"/>
      <c r="N297" s="328"/>
      <c r="O297" s="328"/>
      <c r="P297" s="328"/>
      <c r="Q297" s="328"/>
      <c r="R297" s="328"/>
      <c r="S297" s="328"/>
      <c r="V297" s="328"/>
      <c r="W297" s="374"/>
      <c r="AJ297" s="333"/>
    </row>
    <row r="298" spans="1:36" s="317" customFormat="1" ht="12.75" customHeight="1" x14ac:dyDescent="0.3">
      <c r="A298" s="149"/>
      <c r="C298" s="328"/>
      <c r="D298" s="328"/>
      <c r="E298" s="328"/>
      <c r="F298" s="328"/>
      <c r="G298" s="328"/>
      <c r="H298" s="328"/>
      <c r="I298" s="328"/>
      <c r="J298" s="328"/>
      <c r="K298" s="328"/>
      <c r="L298" s="328"/>
      <c r="M298" s="328"/>
      <c r="N298" s="328"/>
      <c r="O298" s="328"/>
      <c r="P298" s="328"/>
      <c r="Q298" s="328"/>
      <c r="R298" s="328"/>
      <c r="S298" s="328"/>
      <c r="V298" s="328"/>
      <c r="W298" s="374"/>
      <c r="AJ298" s="333"/>
    </row>
    <row r="299" spans="1:36" s="317" customFormat="1" ht="12.75" customHeight="1" x14ac:dyDescent="0.3">
      <c r="A299" s="149"/>
      <c r="C299" s="328"/>
      <c r="D299" s="328"/>
      <c r="E299" s="328"/>
      <c r="F299" s="328"/>
      <c r="G299" s="328"/>
      <c r="H299" s="328"/>
      <c r="I299" s="328"/>
      <c r="J299" s="328"/>
      <c r="K299" s="328"/>
      <c r="L299" s="328"/>
      <c r="M299" s="328"/>
      <c r="N299" s="328"/>
      <c r="O299" s="328"/>
      <c r="P299" s="328"/>
      <c r="Q299" s="328"/>
      <c r="R299" s="328"/>
      <c r="S299" s="328"/>
      <c r="V299" s="328"/>
      <c r="W299" s="374"/>
      <c r="AJ299" s="333"/>
    </row>
    <row r="300" spans="1:36" s="317" customFormat="1" ht="12.75" customHeight="1" x14ac:dyDescent="0.3">
      <c r="A300" s="149"/>
      <c r="C300" s="328"/>
      <c r="D300" s="328"/>
      <c r="E300" s="328"/>
      <c r="F300" s="328"/>
      <c r="G300" s="328"/>
      <c r="H300" s="328"/>
      <c r="I300" s="328"/>
      <c r="J300" s="328"/>
      <c r="K300" s="328"/>
      <c r="L300" s="328"/>
      <c r="M300" s="328"/>
      <c r="N300" s="328"/>
      <c r="O300" s="328"/>
      <c r="P300" s="328"/>
      <c r="Q300" s="328"/>
      <c r="R300" s="328"/>
      <c r="S300" s="328"/>
      <c r="V300" s="328"/>
      <c r="W300" s="374"/>
      <c r="AJ300" s="333"/>
    </row>
    <row r="301" spans="1:36" s="317" customFormat="1" ht="12.75" customHeight="1" x14ac:dyDescent="0.3">
      <c r="A301" s="149"/>
      <c r="C301" s="328"/>
      <c r="D301" s="328"/>
      <c r="E301" s="328"/>
      <c r="F301" s="328"/>
      <c r="G301" s="328"/>
      <c r="H301" s="328"/>
      <c r="I301" s="328"/>
      <c r="J301" s="328"/>
      <c r="K301" s="328"/>
      <c r="L301" s="328"/>
      <c r="M301" s="328"/>
      <c r="N301" s="328"/>
      <c r="O301" s="328"/>
      <c r="P301" s="328"/>
      <c r="Q301" s="328"/>
      <c r="R301" s="328"/>
      <c r="S301" s="328"/>
      <c r="V301" s="328"/>
      <c r="W301" s="374"/>
      <c r="AJ301" s="333"/>
    </row>
    <row r="302" spans="1:36" s="317" customFormat="1" ht="12.75" customHeight="1" x14ac:dyDescent="0.3">
      <c r="A302" s="149"/>
      <c r="C302" s="328"/>
      <c r="D302" s="328"/>
      <c r="E302" s="328"/>
      <c r="F302" s="328"/>
      <c r="G302" s="328"/>
      <c r="H302" s="328"/>
      <c r="I302" s="328"/>
      <c r="J302" s="328"/>
      <c r="K302" s="328"/>
      <c r="L302" s="328"/>
      <c r="M302" s="328"/>
      <c r="N302" s="328"/>
      <c r="O302" s="328"/>
      <c r="P302" s="328"/>
      <c r="Q302" s="328"/>
      <c r="R302" s="328"/>
      <c r="S302" s="328"/>
      <c r="V302" s="328"/>
      <c r="W302" s="374"/>
      <c r="AJ302" s="333"/>
    </row>
    <row r="303" spans="1:36" s="317" customFormat="1" ht="12.75" customHeight="1" x14ac:dyDescent="0.3">
      <c r="A303" s="149"/>
      <c r="C303" s="328"/>
      <c r="D303" s="328"/>
      <c r="E303" s="328"/>
      <c r="F303" s="328"/>
      <c r="G303" s="328"/>
      <c r="H303" s="328"/>
      <c r="I303" s="328"/>
      <c r="J303" s="328"/>
      <c r="K303" s="328"/>
      <c r="L303" s="328"/>
      <c r="M303" s="328"/>
      <c r="N303" s="328"/>
      <c r="O303" s="328"/>
      <c r="P303" s="328"/>
      <c r="Q303" s="328"/>
      <c r="R303" s="328"/>
      <c r="S303" s="328"/>
      <c r="V303" s="328"/>
      <c r="W303" s="374"/>
      <c r="AJ303" s="333"/>
    </row>
    <row r="304" spans="1:36" s="317" customFormat="1" ht="12.75" customHeight="1" x14ac:dyDescent="0.3">
      <c r="A304" s="149"/>
      <c r="C304" s="328"/>
      <c r="D304" s="328"/>
      <c r="E304" s="328"/>
      <c r="F304" s="328"/>
      <c r="G304" s="328"/>
      <c r="H304" s="328"/>
      <c r="I304" s="328"/>
      <c r="J304" s="328"/>
      <c r="K304" s="328"/>
      <c r="L304" s="328"/>
      <c r="M304" s="328"/>
      <c r="N304" s="328"/>
      <c r="O304" s="328"/>
      <c r="P304" s="328"/>
      <c r="Q304" s="328"/>
      <c r="R304" s="328"/>
      <c r="S304" s="328"/>
      <c r="V304" s="328"/>
      <c r="W304" s="374"/>
      <c r="AJ304" s="333"/>
    </row>
    <row r="305" spans="1:36" s="317" customFormat="1" ht="12.75" customHeight="1" x14ac:dyDescent="0.3">
      <c r="A305" s="149"/>
      <c r="C305" s="328"/>
      <c r="D305" s="328"/>
      <c r="E305" s="328"/>
      <c r="F305" s="328"/>
      <c r="G305" s="328"/>
      <c r="H305" s="328"/>
      <c r="I305" s="328"/>
      <c r="J305" s="328"/>
      <c r="K305" s="328"/>
      <c r="L305" s="328"/>
      <c r="M305" s="328"/>
      <c r="N305" s="328"/>
      <c r="O305" s="328"/>
      <c r="P305" s="328"/>
      <c r="Q305" s="328"/>
      <c r="R305" s="328"/>
      <c r="S305" s="328"/>
      <c r="V305" s="328"/>
      <c r="W305" s="374"/>
      <c r="AJ305" s="333"/>
    </row>
    <row r="306" spans="1:36" s="317" customFormat="1" ht="12.75" customHeight="1" x14ac:dyDescent="0.3">
      <c r="A306" s="149"/>
      <c r="C306" s="328"/>
      <c r="D306" s="328"/>
      <c r="E306" s="328"/>
      <c r="F306" s="328"/>
      <c r="G306" s="328"/>
      <c r="H306" s="328"/>
      <c r="I306" s="328"/>
      <c r="J306" s="328"/>
      <c r="K306" s="328"/>
      <c r="L306" s="328"/>
      <c r="M306" s="328"/>
      <c r="N306" s="328"/>
      <c r="O306" s="328"/>
      <c r="P306" s="328"/>
      <c r="Q306" s="328"/>
      <c r="R306" s="328"/>
      <c r="S306" s="328"/>
      <c r="V306" s="328"/>
      <c r="W306" s="374"/>
      <c r="AJ306" s="333"/>
    </row>
    <row r="307" spans="1:36" s="317" customFormat="1" ht="12.75" customHeight="1" x14ac:dyDescent="0.3">
      <c r="A307" s="149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V307" s="328"/>
      <c r="W307" s="374"/>
      <c r="AJ307" s="333"/>
    </row>
    <row r="308" spans="1:36" s="317" customFormat="1" ht="12.75" customHeight="1" x14ac:dyDescent="0.3">
      <c r="A308" s="149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V308" s="328"/>
      <c r="W308" s="374"/>
      <c r="AJ308" s="333"/>
    </row>
    <row r="309" spans="1:36" s="317" customFormat="1" ht="12.75" customHeight="1" x14ac:dyDescent="0.3">
      <c r="A309" s="149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V309" s="328"/>
      <c r="W309" s="374"/>
      <c r="AJ309" s="333"/>
    </row>
    <row r="310" spans="1:36" s="317" customFormat="1" ht="12.75" customHeight="1" x14ac:dyDescent="0.3">
      <c r="A310" s="149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V310" s="328"/>
      <c r="W310" s="374"/>
      <c r="AJ310" s="333"/>
    </row>
    <row r="311" spans="1:36" s="317" customFormat="1" ht="12.75" customHeight="1" x14ac:dyDescent="0.3">
      <c r="A311" s="149"/>
      <c r="C311" s="328"/>
      <c r="D311" s="328"/>
      <c r="E311" s="328"/>
      <c r="F311" s="328"/>
      <c r="G311" s="328"/>
      <c r="H311" s="328"/>
      <c r="I311" s="328"/>
      <c r="J311" s="328"/>
      <c r="K311" s="328"/>
      <c r="L311" s="328"/>
      <c r="M311" s="328"/>
      <c r="N311" s="328"/>
      <c r="O311" s="328"/>
      <c r="P311" s="328"/>
      <c r="Q311" s="328"/>
      <c r="R311" s="328"/>
      <c r="S311" s="328"/>
      <c r="V311" s="328"/>
      <c r="W311" s="374"/>
      <c r="AJ311" s="333"/>
    </row>
    <row r="312" spans="1:36" s="317" customFormat="1" ht="12.75" customHeight="1" x14ac:dyDescent="0.3">
      <c r="A312" s="149"/>
      <c r="C312" s="328"/>
      <c r="D312" s="328"/>
      <c r="E312" s="328"/>
      <c r="F312" s="328"/>
      <c r="G312" s="328"/>
      <c r="H312" s="328"/>
      <c r="I312" s="328"/>
      <c r="J312" s="328"/>
      <c r="K312" s="328"/>
      <c r="L312" s="328"/>
      <c r="M312" s="328"/>
      <c r="N312" s="328"/>
      <c r="O312" s="328"/>
      <c r="P312" s="328"/>
      <c r="Q312" s="328"/>
      <c r="R312" s="328"/>
      <c r="S312" s="328"/>
      <c r="V312" s="328"/>
      <c r="W312" s="374"/>
      <c r="AJ312" s="333"/>
    </row>
    <row r="313" spans="1:36" s="317" customFormat="1" ht="12.75" customHeight="1" x14ac:dyDescent="0.3">
      <c r="A313" s="149"/>
      <c r="C313" s="328"/>
      <c r="D313" s="328"/>
      <c r="E313" s="328"/>
      <c r="F313" s="328"/>
      <c r="G313" s="328"/>
      <c r="H313" s="328"/>
      <c r="I313" s="328"/>
      <c r="J313" s="328"/>
      <c r="K313" s="328"/>
      <c r="L313" s="328"/>
      <c r="M313" s="328"/>
      <c r="N313" s="328"/>
      <c r="O313" s="328"/>
      <c r="P313" s="328"/>
      <c r="Q313" s="328"/>
      <c r="R313" s="328"/>
      <c r="S313" s="328"/>
      <c r="V313" s="328"/>
      <c r="W313" s="374"/>
      <c r="AJ313" s="333"/>
    </row>
    <row r="314" spans="1:36" s="317" customFormat="1" ht="12.75" customHeight="1" x14ac:dyDescent="0.3">
      <c r="A314" s="149"/>
      <c r="C314" s="328"/>
      <c r="D314" s="328"/>
      <c r="E314" s="328"/>
      <c r="F314" s="328"/>
      <c r="G314" s="328"/>
      <c r="H314" s="328"/>
      <c r="I314" s="328"/>
      <c r="J314" s="328"/>
      <c r="K314" s="328"/>
      <c r="L314" s="328"/>
      <c r="M314" s="328"/>
      <c r="N314" s="328"/>
      <c r="O314" s="328"/>
      <c r="P314" s="328"/>
      <c r="Q314" s="328"/>
      <c r="R314" s="328"/>
      <c r="S314" s="328"/>
      <c r="V314" s="328"/>
      <c r="W314" s="374"/>
      <c r="AJ314" s="333"/>
    </row>
    <row r="315" spans="1:36" s="317" customFormat="1" ht="12.75" customHeight="1" x14ac:dyDescent="0.3">
      <c r="A315" s="149"/>
      <c r="C315" s="328"/>
      <c r="D315" s="328"/>
      <c r="E315" s="328"/>
      <c r="F315" s="328"/>
      <c r="G315" s="328"/>
      <c r="H315" s="328"/>
      <c r="I315" s="328"/>
      <c r="J315" s="328"/>
      <c r="K315" s="328"/>
      <c r="L315" s="328"/>
      <c r="M315" s="328"/>
      <c r="N315" s="328"/>
      <c r="O315" s="328"/>
      <c r="P315" s="328"/>
      <c r="Q315" s="328"/>
      <c r="R315" s="328"/>
      <c r="S315" s="328"/>
      <c r="V315" s="328"/>
      <c r="W315" s="374"/>
      <c r="AJ315" s="333"/>
    </row>
    <row r="316" spans="1:36" s="317" customFormat="1" ht="12.75" customHeight="1" x14ac:dyDescent="0.3">
      <c r="A316" s="149"/>
      <c r="C316" s="328"/>
      <c r="D316" s="328"/>
      <c r="E316" s="328"/>
      <c r="F316" s="328"/>
      <c r="G316" s="328"/>
      <c r="H316" s="328"/>
      <c r="I316" s="328"/>
      <c r="J316" s="328"/>
      <c r="K316" s="328"/>
      <c r="L316" s="328"/>
      <c r="M316" s="328"/>
      <c r="N316" s="328"/>
      <c r="O316" s="328"/>
      <c r="P316" s="328"/>
      <c r="Q316" s="328"/>
      <c r="R316" s="328"/>
      <c r="S316" s="328"/>
      <c r="V316" s="328"/>
      <c r="W316" s="374"/>
      <c r="AJ316" s="333"/>
    </row>
    <row r="317" spans="1:36" s="317" customFormat="1" ht="12.75" customHeight="1" x14ac:dyDescent="0.3">
      <c r="A317" s="149"/>
      <c r="C317" s="328"/>
      <c r="D317" s="328"/>
      <c r="E317" s="328"/>
      <c r="F317" s="328"/>
      <c r="G317" s="328"/>
      <c r="H317" s="328"/>
      <c r="I317" s="328"/>
      <c r="J317" s="328"/>
      <c r="K317" s="328"/>
      <c r="L317" s="328"/>
      <c r="M317" s="328"/>
      <c r="N317" s="328"/>
      <c r="O317" s="328"/>
      <c r="P317" s="328"/>
      <c r="Q317" s="328"/>
      <c r="R317" s="328"/>
      <c r="S317" s="328"/>
      <c r="V317" s="328"/>
      <c r="W317" s="374"/>
      <c r="AJ317" s="333"/>
    </row>
    <row r="318" spans="1:36" s="317" customFormat="1" ht="12.75" customHeight="1" x14ac:dyDescent="0.3">
      <c r="A318" s="149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V318" s="328"/>
      <c r="W318" s="374"/>
      <c r="AJ318" s="333"/>
    </row>
    <row r="319" spans="1:36" s="317" customFormat="1" ht="12.75" customHeight="1" x14ac:dyDescent="0.3">
      <c r="A319" s="149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V319" s="328"/>
      <c r="W319" s="374"/>
      <c r="AJ319" s="333"/>
    </row>
    <row r="320" spans="1:36" s="317" customFormat="1" ht="12.75" customHeight="1" x14ac:dyDescent="0.3">
      <c r="A320" s="149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V320" s="328"/>
      <c r="W320" s="374"/>
      <c r="AJ320" s="333"/>
    </row>
    <row r="321" spans="1:36" s="317" customFormat="1" ht="12.75" customHeight="1" x14ac:dyDescent="0.3">
      <c r="A321" s="149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V321" s="328"/>
      <c r="W321" s="374"/>
      <c r="AJ321" s="333"/>
    </row>
    <row r="322" spans="1:36" s="317" customFormat="1" ht="12.75" customHeight="1" x14ac:dyDescent="0.3">
      <c r="A322" s="149"/>
      <c r="C322" s="328"/>
      <c r="D322" s="328"/>
      <c r="E322" s="328"/>
      <c r="F322" s="328"/>
      <c r="G322" s="328"/>
      <c r="H322" s="328"/>
      <c r="I322" s="328"/>
      <c r="J322" s="328"/>
      <c r="K322" s="328"/>
      <c r="L322" s="328"/>
      <c r="M322" s="328"/>
      <c r="N322" s="328"/>
      <c r="O322" s="328"/>
      <c r="P322" s="328"/>
      <c r="Q322" s="328"/>
      <c r="R322" s="328"/>
      <c r="S322" s="328"/>
      <c r="V322" s="328"/>
      <c r="W322" s="374"/>
      <c r="AJ322" s="333"/>
    </row>
    <row r="323" spans="1:36" s="317" customFormat="1" ht="12.75" customHeight="1" x14ac:dyDescent="0.3">
      <c r="A323" s="149"/>
      <c r="C323" s="328"/>
      <c r="D323" s="328"/>
      <c r="E323" s="328"/>
      <c r="F323" s="328"/>
      <c r="G323" s="328"/>
      <c r="H323" s="328"/>
      <c r="I323" s="328"/>
      <c r="J323" s="328"/>
      <c r="K323" s="328"/>
      <c r="L323" s="328"/>
      <c r="M323" s="328"/>
      <c r="N323" s="328"/>
      <c r="O323" s="328"/>
      <c r="P323" s="328"/>
      <c r="Q323" s="328"/>
      <c r="R323" s="328"/>
      <c r="S323" s="328"/>
      <c r="V323" s="328"/>
      <c r="W323" s="374"/>
      <c r="AJ323" s="333"/>
    </row>
    <row r="324" spans="1:36" s="317" customFormat="1" ht="12.75" customHeight="1" x14ac:dyDescent="0.3">
      <c r="A324" s="149"/>
      <c r="C324" s="328"/>
      <c r="D324" s="328"/>
      <c r="E324" s="328"/>
      <c r="F324" s="328"/>
      <c r="G324" s="328"/>
      <c r="H324" s="328"/>
      <c r="I324" s="328"/>
      <c r="J324" s="328"/>
      <c r="K324" s="328"/>
      <c r="L324" s="328"/>
      <c r="M324" s="328"/>
      <c r="N324" s="328"/>
      <c r="O324" s="328"/>
      <c r="P324" s="328"/>
      <c r="Q324" s="328"/>
      <c r="R324" s="328"/>
      <c r="S324" s="328"/>
      <c r="V324" s="328"/>
      <c r="W324" s="374"/>
      <c r="AJ324" s="333"/>
    </row>
    <row r="325" spans="1:36" s="317" customFormat="1" ht="12.75" customHeight="1" x14ac:dyDescent="0.3">
      <c r="A325" s="149"/>
      <c r="C325" s="328"/>
      <c r="D325" s="328"/>
      <c r="E325" s="328"/>
      <c r="F325" s="328"/>
      <c r="G325" s="328"/>
      <c r="H325" s="328"/>
      <c r="I325" s="328"/>
      <c r="J325" s="328"/>
      <c r="K325" s="328"/>
      <c r="L325" s="328"/>
      <c r="M325" s="328"/>
      <c r="N325" s="328"/>
      <c r="O325" s="328"/>
      <c r="P325" s="328"/>
      <c r="Q325" s="328"/>
      <c r="R325" s="328"/>
      <c r="S325" s="328"/>
      <c r="V325" s="328"/>
      <c r="W325" s="374"/>
      <c r="AJ325" s="333"/>
    </row>
    <row r="326" spans="1:36" s="317" customFormat="1" ht="12.75" customHeight="1" x14ac:dyDescent="0.3">
      <c r="A326" s="149"/>
      <c r="C326" s="328"/>
      <c r="D326" s="328"/>
      <c r="E326" s="328"/>
      <c r="F326" s="328"/>
      <c r="G326" s="328"/>
      <c r="H326" s="328"/>
      <c r="I326" s="328"/>
      <c r="J326" s="328"/>
      <c r="K326" s="328"/>
      <c r="L326" s="328"/>
      <c r="M326" s="328"/>
      <c r="N326" s="328"/>
      <c r="O326" s="328"/>
      <c r="P326" s="328"/>
      <c r="Q326" s="328"/>
      <c r="R326" s="328"/>
      <c r="S326" s="328"/>
      <c r="V326" s="328"/>
      <c r="W326" s="374"/>
      <c r="AJ326" s="333"/>
    </row>
    <row r="327" spans="1:36" s="317" customFormat="1" ht="12.75" customHeight="1" x14ac:dyDescent="0.3">
      <c r="A327" s="149"/>
      <c r="C327" s="328"/>
      <c r="D327" s="328"/>
      <c r="E327" s="328"/>
      <c r="F327" s="328"/>
      <c r="G327" s="328"/>
      <c r="H327" s="328"/>
      <c r="I327" s="328"/>
      <c r="J327" s="328"/>
      <c r="K327" s="328"/>
      <c r="L327" s="328"/>
      <c r="M327" s="328"/>
      <c r="N327" s="328"/>
      <c r="O327" s="328"/>
      <c r="P327" s="328"/>
      <c r="Q327" s="328"/>
      <c r="R327" s="328"/>
      <c r="S327" s="328"/>
      <c r="V327" s="328"/>
      <c r="W327" s="374"/>
      <c r="AJ327" s="333"/>
    </row>
    <row r="328" spans="1:36" s="317" customFormat="1" ht="12.75" customHeight="1" x14ac:dyDescent="0.3">
      <c r="A328" s="149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V328" s="328"/>
      <c r="W328" s="374"/>
      <c r="AJ328" s="333"/>
    </row>
    <row r="329" spans="1:36" s="317" customFormat="1" ht="12.75" customHeight="1" x14ac:dyDescent="0.3">
      <c r="A329" s="149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V329" s="328"/>
      <c r="W329" s="374"/>
      <c r="AJ329" s="333"/>
    </row>
    <row r="330" spans="1:36" s="317" customFormat="1" ht="12.75" customHeight="1" x14ac:dyDescent="0.3">
      <c r="A330" s="149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V330" s="328"/>
      <c r="W330" s="374"/>
      <c r="AJ330" s="333"/>
    </row>
    <row r="331" spans="1:36" s="317" customFormat="1" ht="12.75" customHeight="1" x14ac:dyDescent="0.3">
      <c r="A331" s="149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V331" s="328"/>
      <c r="W331" s="374"/>
      <c r="AJ331" s="333"/>
    </row>
    <row r="332" spans="1:36" s="317" customFormat="1" ht="12.75" customHeight="1" x14ac:dyDescent="0.3">
      <c r="A332" s="149"/>
      <c r="C332" s="328"/>
      <c r="D332" s="328"/>
      <c r="E332" s="328"/>
      <c r="F332" s="328"/>
      <c r="G332" s="328"/>
      <c r="H332" s="328"/>
      <c r="I332" s="328"/>
      <c r="J332" s="328"/>
      <c r="K332" s="328"/>
      <c r="L332" s="328"/>
      <c r="M332" s="328"/>
      <c r="N332" s="328"/>
      <c r="O332" s="328"/>
      <c r="P332" s="328"/>
      <c r="Q332" s="328"/>
      <c r="R332" s="328"/>
      <c r="S332" s="328"/>
      <c r="V332" s="328"/>
      <c r="W332" s="374"/>
      <c r="AJ332" s="333"/>
    </row>
    <row r="333" spans="1:36" s="317" customFormat="1" ht="12.75" customHeight="1" x14ac:dyDescent="0.3">
      <c r="A333" s="149"/>
      <c r="C333" s="328"/>
      <c r="D333" s="328"/>
      <c r="E333" s="328"/>
      <c r="F333" s="328"/>
      <c r="G333" s="328"/>
      <c r="H333" s="328"/>
      <c r="I333" s="328"/>
      <c r="J333" s="328"/>
      <c r="K333" s="328"/>
      <c r="L333" s="328"/>
      <c r="M333" s="328"/>
      <c r="N333" s="328"/>
      <c r="O333" s="328"/>
      <c r="P333" s="328"/>
      <c r="Q333" s="328"/>
      <c r="R333" s="328"/>
      <c r="S333" s="328"/>
      <c r="V333" s="328"/>
      <c r="W333" s="374"/>
      <c r="AJ333" s="333"/>
    </row>
    <row r="334" spans="1:36" s="317" customFormat="1" ht="12.75" customHeight="1" x14ac:dyDescent="0.3">
      <c r="A334" s="149"/>
      <c r="C334" s="328"/>
      <c r="D334" s="328"/>
      <c r="E334" s="328"/>
      <c r="F334" s="328"/>
      <c r="G334" s="328"/>
      <c r="H334" s="328"/>
      <c r="I334" s="328"/>
      <c r="J334" s="328"/>
      <c r="K334" s="328"/>
      <c r="L334" s="328"/>
      <c r="M334" s="328"/>
      <c r="N334" s="328"/>
      <c r="O334" s="328"/>
      <c r="P334" s="328"/>
      <c r="Q334" s="328"/>
      <c r="R334" s="328"/>
      <c r="S334" s="328"/>
      <c r="V334" s="328"/>
      <c r="W334" s="374"/>
      <c r="AJ334" s="333"/>
    </row>
    <row r="335" spans="1:36" s="317" customFormat="1" ht="12.75" customHeight="1" x14ac:dyDescent="0.3">
      <c r="A335" s="149"/>
      <c r="C335" s="328"/>
      <c r="D335" s="328"/>
      <c r="E335" s="328"/>
      <c r="F335" s="328"/>
      <c r="G335" s="328"/>
      <c r="H335" s="328"/>
      <c r="I335" s="328"/>
      <c r="J335" s="328"/>
      <c r="K335" s="328"/>
      <c r="L335" s="328"/>
      <c r="M335" s="328"/>
      <c r="N335" s="328"/>
      <c r="O335" s="328"/>
      <c r="P335" s="328"/>
      <c r="Q335" s="328"/>
      <c r="R335" s="328"/>
      <c r="S335" s="328"/>
      <c r="V335" s="328"/>
      <c r="W335" s="374"/>
      <c r="AJ335" s="333"/>
    </row>
    <row r="336" spans="1:36" s="317" customFormat="1" ht="12.75" customHeight="1" x14ac:dyDescent="0.3">
      <c r="A336" s="149"/>
      <c r="C336" s="328"/>
      <c r="D336" s="328"/>
      <c r="E336" s="328"/>
      <c r="F336" s="328"/>
      <c r="G336" s="328"/>
      <c r="H336" s="328"/>
      <c r="I336" s="328"/>
      <c r="J336" s="328"/>
      <c r="K336" s="328"/>
      <c r="L336" s="328"/>
      <c r="M336" s="328"/>
      <c r="N336" s="328"/>
      <c r="O336" s="328"/>
      <c r="P336" s="328"/>
      <c r="Q336" s="328"/>
      <c r="R336" s="328"/>
      <c r="S336" s="328"/>
      <c r="V336" s="328"/>
      <c r="W336" s="374"/>
      <c r="AJ336" s="333"/>
    </row>
    <row r="337" spans="1:36" s="317" customFormat="1" ht="12.75" customHeight="1" x14ac:dyDescent="0.3">
      <c r="A337" s="149"/>
      <c r="C337" s="328"/>
      <c r="D337" s="328"/>
      <c r="E337" s="328"/>
      <c r="F337" s="328"/>
      <c r="G337" s="328"/>
      <c r="H337" s="328"/>
      <c r="I337" s="328"/>
      <c r="J337" s="328"/>
      <c r="K337" s="328"/>
      <c r="L337" s="328"/>
      <c r="M337" s="328"/>
      <c r="N337" s="328"/>
      <c r="O337" s="328"/>
      <c r="P337" s="328"/>
      <c r="Q337" s="328"/>
      <c r="R337" s="328"/>
      <c r="S337" s="328"/>
      <c r="V337" s="328"/>
      <c r="W337" s="374"/>
      <c r="AJ337" s="333"/>
    </row>
    <row r="338" spans="1:36" s="317" customFormat="1" ht="12.75" customHeight="1" x14ac:dyDescent="0.3">
      <c r="A338" s="149"/>
      <c r="C338" s="328"/>
      <c r="D338" s="328"/>
      <c r="E338" s="328"/>
      <c r="F338" s="328"/>
      <c r="G338" s="328"/>
      <c r="H338" s="328"/>
      <c r="I338" s="328"/>
      <c r="J338" s="328"/>
      <c r="K338" s="328"/>
      <c r="L338" s="328"/>
      <c r="M338" s="328"/>
      <c r="N338" s="328"/>
      <c r="O338" s="328"/>
      <c r="P338" s="328"/>
      <c r="Q338" s="328"/>
      <c r="R338" s="328"/>
      <c r="S338" s="328"/>
      <c r="V338" s="328"/>
      <c r="W338" s="374"/>
      <c r="AJ338" s="333"/>
    </row>
    <row r="339" spans="1:36" s="317" customFormat="1" ht="12.75" customHeight="1" x14ac:dyDescent="0.3">
      <c r="A339" s="149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V339" s="328"/>
      <c r="W339" s="374"/>
      <c r="AJ339" s="333"/>
    </row>
    <row r="340" spans="1:36" s="317" customFormat="1" ht="12.75" customHeight="1" x14ac:dyDescent="0.3">
      <c r="A340" s="149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V340" s="328"/>
      <c r="W340" s="374"/>
      <c r="AJ340" s="333"/>
    </row>
    <row r="341" spans="1:36" s="317" customFormat="1" ht="12.75" customHeight="1" x14ac:dyDescent="0.3">
      <c r="A341" s="149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V341" s="328"/>
      <c r="W341" s="374"/>
      <c r="AJ341" s="333"/>
    </row>
    <row r="342" spans="1:36" s="317" customFormat="1" ht="12.75" customHeight="1" x14ac:dyDescent="0.3">
      <c r="A342" s="149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V342" s="328"/>
      <c r="W342" s="374"/>
      <c r="AJ342" s="333"/>
    </row>
    <row r="343" spans="1:36" s="317" customFormat="1" ht="12.75" customHeight="1" x14ac:dyDescent="0.3">
      <c r="A343" s="149"/>
      <c r="C343" s="328"/>
      <c r="D343" s="328"/>
      <c r="E343" s="328"/>
      <c r="F343" s="328"/>
      <c r="G343" s="328"/>
      <c r="H343" s="328"/>
      <c r="I343" s="328"/>
      <c r="J343" s="328"/>
      <c r="K343" s="328"/>
      <c r="L343" s="328"/>
      <c r="M343" s="328"/>
      <c r="N343" s="328"/>
      <c r="O343" s="328"/>
      <c r="P343" s="328"/>
      <c r="Q343" s="328"/>
      <c r="R343" s="328"/>
      <c r="S343" s="328"/>
      <c r="V343" s="328"/>
      <c r="W343" s="374"/>
      <c r="AJ343" s="333"/>
    </row>
    <row r="344" spans="1:36" s="317" customFormat="1" ht="12.75" customHeight="1" x14ac:dyDescent="0.3">
      <c r="A344" s="149"/>
      <c r="C344" s="328"/>
      <c r="D344" s="328"/>
      <c r="E344" s="328"/>
      <c r="F344" s="328"/>
      <c r="G344" s="328"/>
      <c r="H344" s="328"/>
      <c r="I344" s="328"/>
      <c r="J344" s="328"/>
      <c r="K344" s="328"/>
      <c r="L344" s="328"/>
      <c r="M344" s="328"/>
      <c r="N344" s="328"/>
      <c r="O344" s="328"/>
      <c r="P344" s="328"/>
      <c r="Q344" s="328"/>
      <c r="R344" s="328"/>
      <c r="S344" s="328"/>
      <c r="V344" s="328"/>
      <c r="W344" s="374"/>
      <c r="AJ344" s="333"/>
    </row>
    <row r="345" spans="1:36" s="317" customFormat="1" ht="12.75" customHeight="1" x14ac:dyDescent="0.3">
      <c r="A345" s="149"/>
      <c r="C345" s="328"/>
      <c r="D345" s="328"/>
      <c r="E345" s="328"/>
      <c r="F345" s="328"/>
      <c r="G345" s="328"/>
      <c r="H345" s="328"/>
      <c r="I345" s="328"/>
      <c r="J345" s="328"/>
      <c r="K345" s="328"/>
      <c r="L345" s="328"/>
      <c r="M345" s="328"/>
      <c r="N345" s="328"/>
      <c r="O345" s="328"/>
      <c r="P345" s="328"/>
      <c r="Q345" s="328"/>
      <c r="R345" s="328"/>
      <c r="S345" s="328"/>
      <c r="V345" s="328"/>
      <c r="W345" s="374"/>
      <c r="AJ345" s="333"/>
    </row>
    <row r="346" spans="1:36" s="317" customFormat="1" ht="12.75" customHeight="1" x14ac:dyDescent="0.3">
      <c r="A346" s="149"/>
      <c r="C346" s="328"/>
      <c r="D346" s="328"/>
      <c r="E346" s="328"/>
      <c r="F346" s="328"/>
      <c r="G346" s="328"/>
      <c r="H346" s="328"/>
      <c r="I346" s="328"/>
      <c r="J346" s="328"/>
      <c r="K346" s="328"/>
      <c r="L346" s="328"/>
      <c r="M346" s="328"/>
      <c r="N346" s="328"/>
      <c r="O346" s="328"/>
      <c r="P346" s="328"/>
      <c r="Q346" s="328"/>
      <c r="R346" s="328"/>
      <c r="S346" s="328"/>
      <c r="V346" s="328"/>
      <c r="W346" s="374"/>
      <c r="AJ346" s="333"/>
    </row>
    <row r="347" spans="1:36" s="317" customFormat="1" ht="12.75" customHeight="1" x14ac:dyDescent="0.3">
      <c r="A347" s="149"/>
      <c r="C347" s="328"/>
      <c r="D347" s="328"/>
      <c r="E347" s="328"/>
      <c r="F347" s="328"/>
      <c r="G347" s="328"/>
      <c r="H347" s="328"/>
      <c r="I347" s="328"/>
      <c r="J347" s="328"/>
      <c r="K347" s="328"/>
      <c r="L347" s="328"/>
      <c r="M347" s="328"/>
      <c r="N347" s="328"/>
      <c r="O347" s="328"/>
      <c r="P347" s="328"/>
      <c r="Q347" s="328"/>
      <c r="R347" s="328"/>
      <c r="S347" s="328"/>
      <c r="V347" s="328"/>
      <c r="W347" s="374"/>
      <c r="AJ347" s="333"/>
    </row>
    <row r="348" spans="1:36" s="317" customFormat="1" ht="12.75" customHeight="1" x14ac:dyDescent="0.3">
      <c r="A348" s="149"/>
      <c r="C348" s="328"/>
      <c r="D348" s="328"/>
      <c r="E348" s="328"/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  <c r="V348" s="328"/>
      <c r="W348" s="374"/>
      <c r="AJ348" s="333"/>
    </row>
    <row r="349" spans="1:36" s="317" customFormat="1" ht="12.75" customHeight="1" x14ac:dyDescent="0.3">
      <c r="A349" s="149"/>
      <c r="C349" s="328"/>
      <c r="D349" s="328"/>
      <c r="E349" s="328"/>
      <c r="F349" s="328"/>
      <c r="G349" s="328"/>
      <c r="H349" s="328"/>
      <c r="I349" s="328"/>
      <c r="J349" s="328"/>
      <c r="K349" s="328"/>
      <c r="L349" s="328"/>
      <c r="M349" s="328"/>
      <c r="N349" s="328"/>
      <c r="O349" s="328"/>
      <c r="P349" s="328"/>
      <c r="Q349" s="328"/>
      <c r="R349" s="328"/>
      <c r="S349" s="328"/>
      <c r="V349" s="328"/>
      <c r="W349" s="374"/>
      <c r="AJ349" s="333"/>
    </row>
    <row r="350" spans="1:36" s="317" customFormat="1" ht="12.75" customHeight="1" x14ac:dyDescent="0.3">
      <c r="A350" s="149"/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8"/>
      <c r="Q350" s="328"/>
      <c r="R350" s="328"/>
      <c r="S350" s="328"/>
      <c r="V350" s="328"/>
      <c r="W350" s="374"/>
      <c r="AJ350" s="333"/>
    </row>
    <row r="351" spans="1:36" s="317" customFormat="1" ht="12.75" customHeight="1" x14ac:dyDescent="0.3">
      <c r="A351" s="149"/>
      <c r="C351" s="328"/>
      <c r="D351" s="328"/>
      <c r="E351" s="328"/>
      <c r="F351" s="328"/>
      <c r="G351" s="328"/>
      <c r="H351" s="328"/>
      <c r="I351" s="328"/>
      <c r="J351" s="328"/>
      <c r="K351" s="328"/>
      <c r="L351" s="328"/>
      <c r="M351" s="328"/>
      <c r="N351" s="328"/>
      <c r="O351" s="328"/>
      <c r="P351" s="328"/>
      <c r="Q351" s="328"/>
      <c r="R351" s="328"/>
      <c r="S351" s="328"/>
      <c r="V351" s="328"/>
      <c r="W351" s="374"/>
      <c r="AJ351" s="333"/>
    </row>
    <row r="352" spans="1:36" s="317" customFormat="1" ht="12.75" customHeight="1" x14ac:dyDescent="0.3">
      <c r="A352" s="149"/>
      <c r="C352" s="328"/>
      <c r="D352" s="328"/>
      <c r="E352" s="328"/>
      <c r="F352" s="328"/>
      <c r="G352" s="328"/>
      <c r="H352" s="328"/>
      <c r="I352" s="328"/>
      <c r="J352" s="328"/>
      <c r="K352" s="328"/>
      <c r="L352" s="328"/>
      <c r="M352" s="328"/>
      <c r="N352" s="328"/>
      <c r="O352" s="328"/>
      <c r="P352" s="328"/>
      <c r="Q352" s="328"/>
      <c r="R352" s="328"/>
      <c r="S352" s="328"/>
      <c r="V352" s="328"/>
      <c r="W352" s="374"/>
      <c r="AJ352" s="333"/>
    </row>
    <row r="353" spans="1:36" s="317" customFormat="1" ht="12.75" customHeight="1" x14ac:dyDescent="0.3">
      <c r="A353" s="149"/>
      <c r="C353" s="328"/>
      <c r="D353" s="328"/>
      <c r="E353" s="328"/>
      <c r="F353" s="328"/>
      <c r="G353" s="328"/>
      <c r="H353" s="328"/>
      <c r="I353" s="328"/>
      <c r="J353" s="328"/>
      <c r="K353" s="328"/>
      <c r="L353" s="328"/>
      <c r="M353" s="328"/>
      <c r="N353" s="328"/>
      <c r="O353" s="328"/>
      <c r="P353" s="328"/>
      <c r="Q353" s="328"/>
      <c r="R353" s="328"/>
      <c r="S353" s="328"/>
      <c r="V353" s="328"/>
      <c r="W353" s="374"/>
      <c r="AJ353" s="333"/>
    </row>
    <row r="354" spans="1:36" s="317" customFormat="1" ht="12.75" customHeight="1" x14ac:dyDescent="0.3">
      <c r="A354" s="149"/>
      <c r="C354" s="328"/>
      <c r="D354" s="328"/>
      <c r="E354" s="328"/>
      <c r="F354" s="328"/>
      <c r="G354" s="328"/>
      <c r="H354" s="328"/>
      <c r="I354" s="328"/>
      <c r="J354" s="328"/>
      <c r="K354" s="328"/>
      <c r="L354" s="328"/>
      <c r="M354" s="328"/>
      <c r="N354" s="328"/>
      <c r="O354" s="328"/>
      <c r="P354" s="328"/>
      <c r="Q354" s="328"/>
      <c r="R354" s="328"/>
      <c r="S354" s="328"/>
      <c r="V354" s="328"/>
      <c r="W354" s="374"/>
      <c r="AJ354" s="333"/>
    </row>
    <row r="355" spans="1:36" s="317" customFormat="1" ht="12.75" customHeight="1" x14ac:dyDescent="0.3">
      <c r="A355" s="149"/>
      <c r="C355" s="328"/>
      <c r="D355" s="328"/>
      <c r="E355" s="328"/>
      <c r="F355" s="328"/>
      <c r="G355" s="328"/>
      <c r="H355" s="328"/>
      <c r="I355" s="328"/>
      <c r="J355" s="328"/>
      <c r="K355" s="328"/>
      <c r="L355" s="328"/>
      <c r="M355" s="328"/>
      <c r="N355" s="328"/>
      <c r="O355" s="328"/>
      <c r="P355" s="328"/>
      <c r="Q355" s="328"/>
      <c r="R355" s="328"/>
      <c r="S355" s="328"/>
      <c r="V355" s="328"/>
      <c r="W355" s="374"/>
      <c r="AJ355" s="333"/>
    </row>
    <row r="356" spans="1:36" s="317" customFormat="1" ht="12.75" customHeight="1" x14ac:dyDescent="0.3">
      <c r="A356" s="149"/>
      <c r="C356" s="328"/>
      <c r="D356" s="328"/>
      <c r="E356" s="328"/>
      <c r="F356" s="328"/>
      <c r="G356" s="328"/>
      <c r="H356" s="328"/>
      <c r="I356" s="328"/>
      <c r="J356" s="328"/>
      <c r="K356" s="328"/>
      <c r="L356" s="328"/>
      <c r="M356" s="328"/>
      <c r="N356" s="328"/>
      <c r="O356" s="328"/>
      <c r="P356" s="328"/>
      <c r="Q356" s="328"/>
      <c r="R356" s="328"/>
      <c r="S356" s="328"/>
      <c r="V356" s="328"/>
      <c r="W356" s="374"/>
      <c r="AJ356" s="333"/>
    </row>
    <row r="357" spans="1:36" s="317" customFormat="1" ht="12.75" customHeight="1" x14ac:dyDescent="0.3">
      <c r="A357" s="149"/>
      <c r="C357" s="328"/>
      <c r="D357" s="328"/>
      <c r="E357" s="328"/>
      <c r="F357" s="328"/>
      <c r="G357" s="328"/>
      <c r="H357" s="328"/>
      <c r="I357" s="328"/>
      <c r="J357" s="328"/>
      <c r="K357" s="328"/>
      <c r="L357" s="328"/>
      <c r="M357" s="328"/>
      <c r="N357" s="328"/>
      <c r="O357" s="328"/>
      <c r="P357" s="328"/>
      <c r="Q357" s="328"/>
      <c r="R357" s="328"/>
      <c r="S357" s="328"/>
      <c r="V357" s="328"/>
      <c r="W357" s="374"/>
      <c r="AJ357" s="333"/>
    </row>
    <row r="358" spans="1:36" s="317" customFormat="1" ht="12.75" customHeight="1" x14ac:dyDescent="0.3">
      <c r="A358" s="149"/>
      <c r="C358" s="328"/>
      <c r="D358" s="328"/>
      <c r="E358" s="328"/>
      <c r="F358" s="328"/>
      <c r="G358" s="328"/>
      <c r="H358" s="328"/>
      <c r="I358" s="328"/>
      <c r="J358" s="328"/>
      <c r="K358" s="328"/>
      <c r="L358" s="328"/>
      <c r="M358" s="328"/>
      <c r="N358" s="328"/>
      <c r="O358" s="328"/>
      <c r="P358" s="328"/>
      <c r="Q358" s="328"/>
      <c r="R358" s="328"/>
      <c r="S358" s="328"/>
      <c r="V358" s="328"/>
      <c r="W358" s="374"/>
      <c r="AJ358" s="333"/>
    </row>
    <row r="359" spans="1:36" s="317" customFormat="1" ht="12.75" customHeight="1" x14ac:dyDescent="0.3">
      <c r="A359" s="149"/>
      <c r="C359" s="328"/>
      <c r="D359" s="328"/>
      <c r="E359" s="328"/>
      <c r="F359" s="328"/>
      <c r="G359" s="328"/>
      <c r="H359" s="328"/>
      <c r="I359" s="328"/>
      <c r="J359" s="328"/>
      <c r="K359" s="328"/>
      <c r="L359" s="328"/>
      <c r="M359" s="328"/>
      <c r="N359" s="328"/>
      <c r="O359" s="328"/>
      <c r="P359" s="328"/>
      <c r="Q359" s="328"/>
      <c r="R359" s="328"/>
      <c r="S359" s="328"/>
      <c r="V359" s="328"/>
      <c r="W359" s="374"/>
      <c r="AJ359" s="333"/>
    </row>
    <row r="360" spans="1:36" s="317" customFormat="1" ht="12.75" customHeight="1" x14ac:dyDescent="0.3">
      <c r="A360" s="149"/>
      <c r="C360" s="328"/>
      <c r="D360" s="328"/>
      <c r="E360" s="328"/>
      <c r="F360" s="328"/>
      <c r="G360" s="328"/>
      <c r="H360" s="328"/>
      <c r="I360" s="328"/>
      <c r="J360" s="328"/>
      <c r="K360" s="328"/>
      <c r="L360" s="328"/>
      <c r="M360" s="328"/>
      <c r="N360" s="328"/>
      <c r="O360" s="328"/>
      <c r="P360" s="328"/>
      <c r="Q360" s="328"/>
      <c r="R360" s="328"/>
      <c r="S360" s="328"/>
      <c r="V360" s="328"/>
      <c r="W360" s="374"/>
      <c r="AJ360" s="333"/>
    </row>
    <row r="361" spans="1:36" s="317" customFormat="1" ht="12.75" customHeight="1" x14ac:dyDescent="0.3">
      <c r="A361" s="149"/>
      <c r="C361" s="328"/>
      <c r="D361" s="328"/>
      <c r="E361" s="328"/>
      <c r="F361" s="328"/>
      <c r="G361" s="328"/>
      <c r="H361" s="328"/>
      <c r="I361" s="328"/>
      <c r="J361" s="328"/>
      <c r="K361" s="328"/>
      <c r="L361" s="328"/>
      <c r="M361" s="328"/>
      <c r="N361" s="328"/>
      <c r="O361" s="328"/>
      <c r="P361" s="328"/>
      <c r="Q361" s="328"/>
      <c r="R361" s="328"/>
      <c r="S361" s="328"/>
      <c r="V361" s="328"/>
      <c r="W361" s="374"/>
      <c r="AJ361" s="333"/>
    </row>
    <row r="362" spans="1:36" s="317" customFormat="1" ht="12.75" customHeight="1" x14ac:dyDescent="0.3">
      <c r="A362" s="149"/>
      <c r="C362" s="328"/>
      <c r="D362" s="328"/>
      <c r="E362" s="328"/>
      <c r="F362" s="328"/>
      <c r="G362" s="328"/>
      <c r="H362" s="328"/>
      <c r="I362" s="328"/>
      <c r="J362" s="328"/>
      <c r="K362" s="328"/>
      <c r="L362" s="328"/>
      <c r="M362" s="328"/>
      <c r="N362" s="328"/>
      <c r="O362" s="328"/>
      <c r="P362" s="328"/>
      <c r="Q362" s="328"/>
      <c r="R362" s="328"/>
      <c r="S362" s="328"/>
      <c r="V362" s="328"/>
      <c r="W362" s="374"/>
      <c r="AJ362" s="333"/>
    </row>
    <row r="363" spans="1:36" s="317" customFormat="1" ht="12.75" customHeight="1" x14ac:dyDescent="0.3">
      <c r="A363" s="149"/>
      <c r="C363" s="328"/>
      <c r="D363" s="328"/>
      <c r="E363" s="328"/>
      <c r="F363" s="328"/>
      <c r="G363" s="328"/>
      <c r="H363" s="328"/>
      <c r="I363" s="328"/>
      <c r="J363" s="328"/>
      <c r="K363" s="328"/>
      <c r="L363" s="328"/>
      <c r="M363" s="328"/>
      <c r="N363" s="328"/>
      <c r="O363" s="328"/>
      <c r="P363" s="328"/>
      <c r="Q363" s="328"/>
      <c r="R363" s="328"/>
      <c r="S363" s="328"/>
      <c r="V363" s="328"/>
      <c r="W363" s="374"/>
      <c r="AJ363" s="333"/>
    </row>
    <row r="364" spans="1:36" s="317" customFormat="1" ht="12.75" customHeight="1" x14ac:dyDescent="0.3">
      <c r="A364" s="149"/>
      <c r="C364" s="328"/>
      <c r="D364" s="328"/>
      <c r="E364" s="328"/>
      <c r="F364" s="328"/>
      <c r="G364" s="328"/>
      <c r="H364" s="328"/>
      <c r="I364" s="328"/>
      <c r="J364" s="328"/>
      <c r="K364" s="328"/>
      <c r="L364" s="328"/>
      <c r="M364" s="328"/>
      <c r="N364" s="328"/>
      <c r="O364" s="328"/>
      <c r="P364" s="328"/>
      <c r="Q364" s="328"/>
      <c r="R364" s="328"/>
      <c r="S364" s="328"/>
      <c r="V364" s="328"/>
      <c r="W364" s="374"/>
      <c r="AJ364" s="333"/>
    </row>
    <row r="365" spans="1:36" s="317" customFormat="1" ht="12.75" customHeight="1" x14ac:dyDescent="0.3">
      <c r="A365" s="149"/>
      <c r="C365" s="328"/>
      <c r="D365" s="328"/>
      <c r="E365" s="328"/>
      <c r="F365" s="328"/>
      <c r="G365" s="328"/>
      <c r="H365" s="328"/>
      <c r="I365" s="328"/>
      <c r="J365" s="328"/>
      <c r="K365" s="328"/>
      <c r="L365" s="328"/>
      <c r="M365" s="328"/>
      <c r="N365" s="328"/>
      <c r="O365" s="328"/>
      <c r="P365" s="328"/>
      <c r="Q365" s="328"/>
      <c r="R365" s="328"/>
      <c r="S365" s="328"/>
      <c r="V365" s="328"/>
      <c r="W365" s="374"/>
      <c r="AJ365" s="333"/>
    </row>
    <row r="366" spans="1:36" s="317" customFormat="1" ht="12.75" customHeight="1" x14ac:dyDescent="0.3">
      <c r="A366" s="149"/>
      <c r="C366" s="328"/>
      <c r="D366" s="328"/>
      <c r="E366" s="328"/>
      <c r="F366" s="328"/>
      <c r="G366" s="328"/>
      <c r="H366" s="328"/>
      <c r="I366" s="328"/>
      <c r="J366" s="328"/>
      <c r="K366" s="328"/>
      <c r="L366" s="328"/>
      <c r="M366" s="328"/>
      <c r="N366" s="328"/>
      <c r="O366" s="328"/>
      <c r="P366" s="328"/>
      <c r="Q366" s="328"/>
      <c r="R366" s="328"/>
      <c r="S366" s="328"/>
      <c r="V366" s="328"/>
      <c r="W366" s="374"/>
      <c r="AJ366" s="333"/>
    </row>
    <row r="367" spans="1:36" s="317" customFormat="1" ht="12.75" customHeight="1" x14ac:dyDescent="0.3">
      <c r="A367" s="149"/>
      <c r="C367" s="328"/>
      <c r="D367" s="328"/>
      <c r="E367" s="328"/>
      <c r="F367" s="328"/>
      <c r="G367" s="328"/>
      <c r="H367" s="328"/>
      <c r="I367" s="328"/>
      <c r="J367" s="328"/>
      <c r="K367" s="328"/>
      <c r="L367" s="328"/>
      <c r="M367" s="328"/>
      <c r="N367" s="328"/>
      <c r="O367" s="328"/>
      <c r="P367" s="328"/>
      <c r="Q367" s="328"/>
      <c r="R367" s="328"/>
      <c r="S367" s="328"/>
      <c r="V367" s="328"/>
      <c r="W367" s="374"/>
      <c r="AJ367" s="333"/>
    </row>
    <row r="368" spans="1:36" s="317" customFormat="1" ht="12.75" customHeight="1" x14ac:dyDescent="0.3">
      <c r="A368" s="149"/>
      <c r="C368" s="328"/>
      <c r="D368" s="328"/>
      <c r="E368" s="328"/>
      <c r="F368" s="328"/>
      <c r="G368" s="328"/>
      <c r="H368" s="328"/>
      <c r="I368" s="328"/>
      <c r="J368" s="328"/>
      <c r="K368" s="328"/>
      <c r="L368" s="328"/>
      <c r="M368" s="328"/>
      <c r="N368" s="328"/>
      <c r="O368" s="328"/>
      <c r="P368" s="328"/>
      <c r="Q368" s="328"/>
      <c r="R368" s="328"/>
      <c r="S368" s="328"/>
      <c r="V368" s="328"/>
      <c r="W368" s="374"/>
      <c r="AJ368" s="333"/>
    </row>
    <row r="369" spans="1:36" s="317" customFormat="1" ht="12.75" customHeight="1" x14ac:dyDescent="0.3">
      <c r="A369" s="149"/>
      <c r="C369" s="328"/>
      <c r="D369" s="328"/>
      <c r="E369" s="328"/>
      <c r="F369" s="328"/>
      <c r="G369" s="328"/>
      <c r="H369" s="328"/>
      <c r="I369" s="328"/>
      <c r="J369" s="328"/>
      <c r="K369" s="328"/>
      <c r="L369" s="328"/>
      <c r="M369" s="328"/>
      <c r="N369" s="328"/>
      <c r="O369" s="328"/>
      <c r="P369" s="328"/>
      <c r="Q369" s="328"/>
      <c r="R369" s="328"/>
      <c r="S369" s="328"/>
      <c r="V369" s="328"/>
      <c r="W369" s="374"/>
      <c r="AJ369" s="333"/>
    </row>
    <row r="370" spans="1:36" s="317" customFormat="1" ht="12.75" customHeight="1" x14ac:dyDescent="0.3">
      <c r="A370" s="149"/>
      <c r="C370" s="328"/>
      <c r="D370" s="328"/>
      <c r="E370" s="328"/>
      <c r="F370" s="328"/>
      <c r="G370" s="328"/>
      <c r="H370" s="328"/>
      <c r="I370" s="328"/>
      <c r="J370" s="328"/>
      <c r="K370" s="328"/>
      <c r="L370" s="328"/>
      <c r="M370" s="328"/>
      <c r="N370" s="328"/>
      <c r="O370" s="328"/>
      <c r="P370" s="328"/>
      <c r="Q370" s="328"/>
      <c r="R370" s="328"/>
      <c r="S370" s="328"/>
      <c r="V370" s="328"/>
      <c r="W370" s="374"/>
      <c r="AJ370" s="333"/>
    </row>
    <row r="371" spans="1:36" s="317" customFormat="1" ht="12.75" customHeight="1" x14ac:dyDescent="0.3">
      <c r="A371" s="149"/>
      <c r="C371" s="328"/>
      <c r="D371" s="328"/>
      <c r="E371" s="328"/>
      <c r="F371" s="328"/>
      <c r="G371" s="328"/>
      <c r="H371" s="328"/>
      <c r="I371" s="328"/>
      <c r="J371" s="328"/>
      <c r="K371" s="328"/>
      <c r="L371" s="328"/>
      <c r="M371" s="328"/>
      <c r="N371" s="328"/>
      <c r="O371" s="328"/>
      <c r="P371" s="328"/>
      <c r="Q371" s="328"/>
      <c r="R371" s="328"/>
      <c r="S371" s="328"/>
      <c r="V371" s="328"/>
      <c r="W371" s="374"/>
      <c r="AJ371" s="333"/>
    </row>
    <row r="372" spans="1:36" s="317" customFormat="1" ht="12.75" customHeight="1" x14ac:dyDescent="0.3">
      <c r="A372" s="149"/>
      <c r="C372" s="328"/>
      <c r="D372" s="328"/>
      <c r="E372" s="328"/>
      <c r="F372" s="328"/>
      <c r="G372" s="328"/>
      <c r="H372" s="328"/>
      <c r="I372" s="328"/>
      <c r="J372" s="328"/>
      <c r="K372" s="328"/>
      <c r="L372" s="328"/>
      <c r="M372" s="328"/>
      <c r="N372" s="328"/>
      <c r="O372" s="328"/>
      <c r="P372" s="328"/>
      <c r="Q372" s="328"/>
      <c r="R372" s="328"/>
      <c r="S372" s="328"/>
      <c r="V372" s="328"/>
      <c r="W372" s="374"/>
      <c r="AJ372" s="333"/>
    </row>
    <row r="373" spans="1:36" s="317" customFormat="1" ht="12.75" customHeight="1" x14ac:dyDescent="0.3">
      <c r="A373" s="149"/>
      <c r="C373" s="328"/>
      <c r="D373" s="328"/>
      <c r="E373" s="328"/>
      <c r="F373" s="328"/>
      <c r="G373" s="328"/>
      <c r="H373" s="328"/>
      <c r="I373" s="328"/>
      <c r="J373" s="328"/>
      <c r="K373" s="328"/>
      <c r="L373" s="328"/>
      <c r="M373" s="328"/>
      <c r="N373" s="328"/>
      <c r="O373" s="328"/>
      <c r="P373" s="328"/>
      <c r="Q373" s="328"/>
      <c r="R373" s="328"/>
      <c r="S373" s="328"/>
      <c r="V373" s="328"/>
      <c r="W373" s="374"/>
      <c r="AJ373" s="333"/>
    </row>
    <row r="374" spans="1:36" s="317" customFormat="1" ht="12.75" customHeight="1" x14ac:dyDescent="0.3">
      <c r="A374" s="149"/>
      <c r="C374" s="328"/>
      <c r="D374" s="328"/>
      <c r="E374" s="328"/>
      <c r="F374" s="328"/>
      <c r="G374" s="328"/>
      <c r="H374" s="328"/>
      <c r="I374" s="328"/>
      <c r="J374" s="328"/>
      <c r="K374" s="328"/>
      <c r="L374" s="328"/>
      <c r="M374" s="328"/>
      <c r="N374" s="328"/>
      <c r="O374" s="328"/>
      <c r="P374" s="328"/>
      <c r="Q374" s="328"/>
      <c r="R374" s="328"/>
      <c r="S374" s="328"/>
      <c r="V374" s="328"/>
      <c r="W374" s="374"/>
      <c r="AJ374" s="333"/>
    </row>
    <row r="375" spans="1:36" s="317" customFormat="1" ht="12.75" customHeight="1" x14ac:dyDescent="0.3">
      <c r="A375" s="149"/>
      <c r="C375" s="328"/>
      <c r="D375" s="328"/>
      <c r="E375" s="328"/>
      <c r="F375" s="328"/>
      <c r="G375" s="328"/>
      <c r="H375" s="328"/>
      <c r="I375" s="328"/>
      <c r="J375" s="328"/>
      <c r="K375" s="328"/>
      <c r="L375" s="328"/>
      <c r="M375" s="328"/>
      <c r="N375" s="328"/>
      <c r="O375" s="328"/>
      <c r="P375" s="328"/>
      <c r="Q375" s="328"/>
      <c r="R375" s="328"/>
      <c r="S375" s="328"/>
      <c r="V375" s="328"/>
      <c r="W375" s="374"/>
      <c r="AJ375" s="333"/>
    </row>
    <row r="376" spans="1:36" s="317" customFormat="1" ht="12.75" customHeight="1" x14ac:dyDescent="0.3">
      <c r="A376" s="149"/>
      <c r="C376" s="328"/>
      <c r="D376" s="328"/>
      <c r="E376" s="328"/>
      <c r="F376" s="328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Q376" s="328"/>
      <c r="R376" s="328"/>
      <c r="S376" s="328"/>
      <c r="V376" s="328"/>
      <c r="W376" s="374"/>
      <c r="AJ376" s="333"/>
    </row>
    <row r="377" spans="1:36" s="317" customFormat="1" ht="12.75" customHeight="1" x14ac:dyDescent="0.3">
      <c r="A377" s="149"/>
      <c r="C377" s="328"/>
      <c r="D377" s="328"/>
      <c r="E377" s="328"/>
      <c r="F377" s="328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  <c r="V377" s="328"/>
      <c r="W377" s="374"/>
      <c r="AJ377" s="333"/>
    </row>
    <row r="378" spans="1:36" s="317" customFormat="1" ht="12.75" customHeight="1" x14ac:dyDescent="0.3">
      <c r="A378" s="149"/>
      <c r="C378" s="328"/>
      <c r="D378" s="328"/>
      <c r="E378" s="328"/>
      <c r="F378" s="328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Q378" s="328"/>
      <c r="R378" s="328"/>
      <c r="S378" s="328"/>
      <c r="V378" s="328"/>
      <c r="W378" s="374"/>
      <c r="AJ378" s="333"/>
    </row>
    <row r="379" spans="1:36" s="317" customFormat="1" ht="12.75" customHeight="1" x14ac:dyDescent="0.3">
      <c r="A379" s="149"/>
      <c r="C379" s="328"/>
      <c r="D379" s="328"/>
      <c r="E379" s="328"/>
      <c r="F379" s="328"/>
      <c r="G379" s="328"/>
      <c r="H379" s="328"/>
      <c r="I379" s="328"/>
      <c r="J379" s="328"/>
      <c r="K379" s="328"/>
      <c r="L379" s="328"/>
      <c r="M379" s="328"/>
      <c r="N379" s="328"/>
      <c r="O379" s="328"/>
      <c r="P379" s="328"/>
      <c r="Q379" s="328"/>
      <c r="R379" s="328"/>
      <c r="S379" s="328"/>
      <c r="V379" s="328"/>
      <c r="W379" s="374"/>
      <c r="AJ379" s="333"/>
    </row>
    <row r="380" spans="1:36" s="317" customFormat="1" ht="12.75" customHeight="1" x14ac:dyDescent="0.3">
      <c r="A380" s="149"/>
      <c r="C380" s="328"/>
      <c r="D380" s="328"/>
      <c r="E380" s="328"/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  <c r="V380" s="328"/>
      <c r="W380" s="374"/>
      <c r="AJ380" s="333"/>
    </row>
    <row r="381" spans="1:36" s="317" customFormat="1" ht="12.75" customHeight="1" x14ac:dyDescent="0.3">
      <c r="A381" s="149"/>
      <c r="C381" s="328"/>
      <c r="D381" s="328"/>
      <c r="E381" s="328"/>
      <c r="F381" s="328"/>
      <c r="G381" s="328"/>
      <c r="H381" s="328"/>
      <c r="I381" s="328"/>
      <c r="J381" s="328"/>
      <c r="K381" s="328"/>
      <c r="L381" s="328"/>
      <c r="M381" s="328"/>
      <c r="N381" s="328"/>
      <c r="O381" s="328"/>
      <c r="P381" s="328"/>
      <c r="Q381" s="328"/>
      <c r="R381" s="328"/>
      <c r="S381" s="328"/>
      <c r="V381" s="328"/>
      <c r="W381" s="374"/>
      <c r="AJ381" s="333"/>
    </row>
    <row r="382" spans="1:36" s="317" customFormat="1" ht="12.75" customHeight="1" x14ac:dyDescent="0.3">
      <c r="A382" s="149"/>
      <c r="C382" s="328"/>
      <c r="D382" s="328"/>
      <c r="E382" s="328"/>
      <c r="F382" s="328"/>
      <c r="G382" s="328"/>
      <c r="H382" s="328"/>
      <c r="I382" s="328"/>
      <c r="J382" s="328"/>
      <c r="K382" s="328"/>
      <c r="L382" s="328"/>
      <c r="M382" s="328"/>
      <c r="N382" s="328"/>
      <c r="O382" s="328"/>
      <c r="P382" s="328"/>
      <c r="Q382" s="328"/>
      <c r="R382" s="328"/>
      <c r="S382" s="328"/>
      <c r="V382" s="328"/>
      <c r="W382" s="374"/>
      <c r="AJ382" s="333"/>
    </row>
    <row r="383" spans="1:36" s="317" customFormat="1" ht="12.75" customHeight="1" x14ac:dyDescent="0.3">
      <c r="A383" s="149"/>
      <c r="C383" s="328"/>
      <c r="D383" s="328"/>
      <c r="E383" s="328"/>
      <c r="F383" s="328"/>
      <c r="G383" s="328"/>
      <c r="H383" s="328"/>
      <c r="I383" s="328"/>
      <c r="J383" s="328"/>
      <c r="K383" s="328"/>
      <c r="L383" s="328"/>
      <c r="M383" s="328"/>
      <c r="N383" s="328"/>
      <c r="O383" s="328"/>
      <c r="P383" s="328"/>
      <c r="Q383" s="328"/>
      <c r="R383" s="328"/>
      <c r="S383" s="328"/>
      <c r="V383" s="328"/>
      <c r="W383" s="374"/>
      <c r="AJ383" s="333"/>
    </row>
    <row r="384" spans="1:36" s="317" customFormat="1" ht="12.75" customHeight="1" x14ac:dyDescent="0.3">
      <c r="A384" s="149"/>
      <c r="C384" s="328"/>
      <c r="D384" s="328"/>
      <c r="E384" s="328"/>
      <c r="F384" s="328"/>
      <c r="G384" s="328"/>
      <c r="H384" s="328"/>
      <c r="I384" s="328"/>
      <c r="J384" s="328"/>
      <c r="K384" s="328"/>
      <c r="L384" s="328"/>
      <c r="M384" s="328"/>
      <c r="N384" s="328"/>
      <c r="O384" s="328"/>
      <c r="P384" s="328"/>
      <c r="Q384" s="328"/>
      <c r="R384" s="328"/>
      <c r="S384" s="328"/>
      <c r="V384" s="328"/>
      <c r="W384" s="374"/>
      <c r="AJ384" s="333"/>
    </row>
    <row r="385" spans="1:36" s="317" customFormat="1" ht="12.75" customHeight="1" x14ac:dyDescent="0.3">
      <c r="A385" s="149"/>
      <c r="C385" s="328"/>
      <c r="D385" s="328"/>
      <c r="E385" s="328"/>
      <c r="F385" s="328"/>
      <c r="G385" s="328"/>
      <c r="H385" s="328"/>
      <c r="I385" s="328"/>
      <c r="J385" s="328"/>
      <c r="K385" s="328"/>
      <c r="L385" s="328"/>
      <c r="M385" s="328"/>
      <c r="N385" s="328"/>
      <c r="O385" s="328"/>
      <c r="P385" s="328"/>
      <c r="Q385" s="328"/>
      <c r="R385" s="328"/>
      <c r="S385" s="328"/>
      <c r="V385" s="328"/>
      <c r="W385" s="374"/>
      <c r="AJ385" s="333"/>
    </row>
    <row r="386" spans="1:36" s="317" customFormat="1" ht="12.75" customHeight="1" x14ac:dyDescent="0.3">
      <c r="A386" s="149"/>
      <c r="C386" s="328"/>
      <c r="D386" s="328"/>
      <c r="E386" s="328"/>
      <c r="F386" s="328"/>
      <c r="G386" s="328"/>
      <c r="H386" s="328"/>
      <c r="I386" s="328"/>
      <c r="J386" s="328"/>
      <c r="K386" s="328"/>
      <c r="L386" s="328"/>
      <c r="M386" s="328"/>
      <c r="N386" s="328"/>
      <c r="O386" s="328"/>
      <c r="P386" s="328"/>
      <c r="Q386" s="328"/>
      <c r="R386" s="328"/>
      <c r="S386" s="328"/>
      <c r="V386" s="328"/>
      <c r="W386" s="374"/>
      <c r="AJ386" s="333"/>
    </row>
    <row r="387" spans="1:36" s="317" customFormat="1" ht="12.75" customHeight="1" x14ac:dyDescent="0.3">
      <c r="A387" s="149"/>
      <c r="C387" s="328"/>
      <c r="D387" s="328"/>
      <c r="E387" s="328"/>
      <c r="F387" s="328"/>
      <c r="G387" s="328"/>
      <c r="H387" s="328"/>
      <c r="I387" s="328"/>
      <c r="J387" s="328"/>
      <c r="K387" s="328"/>
      <c r="L387" s="328"/>
      <c r="M387" s="328"/>
      <c r="N387" s="328"/>
      <c r="O387" s="328"/>
      <c r="P387" s="328"/>
      <c r="Q387" s="328"/>
      <c r="R387" s="328"/>
      <c r="S387" s="328"/>
      <c r="V387" s="328"/>
      <c r="W387" s="374"/>
      <c r="AJ387" s="333"/>
    </row>
    <row r="388" spans="1:36" s="317" customFormat="1" ht="12.75" customHeight="1" x14ac:dyDescent="0.3">
      <c r="A388" s="149"/>
      <c r="C388" s="328"/>
      <c r="D388" s="328"/>
      <c r="E388" s="328"/>
      <c r="F388" s="328"/>
      <c r="G388" s="328"/>
      <c r="H388" s="328"/>
      <c r="I388" s="328"/>
      <c r="J388" s="328"/>
      <c r="K388" s="328"/>
      <c r="L388" s="328"/>
      <c r="M388" s="328"/>
      <c r="N388" s="328"/>
      <c r="O388" s="328"/>
      <c r="P388" s="328"/>
      <c r="Q388" s="328"/>
      <c r="R388" s="328"/>
      <c r="S388" s="328"/>
      <c r="V388" s="328"/>
      <c r="W388" s="374"/>
      <c r="AJ388" s="333"/>
    </row>
    <row r="389" spans="1:36" s="317" customFormat="1" ht="12.75" customHeight="1" x14ac:dyDescent="0.3">
      <c r="A389" s="149"/>
      <c r="C389" s="328"/>
      <c r="D389" s="328"/>
      <c r="E389" s="328"/>
      <c r="F389" s="328"/>
      <c r="G389" s="328"/>
      <c r="H389" s="328"/>
      <c r="I389" s="328"/>
      <c r="J389" s="328"/>
      <c r="K389" s="328"/>
      <c r="L389" s="328"/>
      <c r="M389" s="328"/>
      <c r="N389" s="328"/>
      <c r="O389" s="328"/>
      <c r="P389" s="328"/>
      <c r="Q389" s="328"/>
      <c r="R389" s="328"/>
      <c r="S389" s="328"/>
      <c r="V389" s="328"/>
      <c r="W389" s="374"/>
      <c r="AJ389" s="333"/>
    </row>
    <row r="390" spans="1:36" s="317" customFormat="1" ht="12.75" customHeight="1" x14ac:dyDescent="0.3">
      <c r="A390" s="149"/>
      <c r="C390" s="328"/>
      <c r="D390" s="328"/>
      <c r="E390" s="328"/>
      <c r="F390" s="328"/>
      <c r="G390" s="328"/>
      <c r="H390" s="328"/>
      <c r="I390" s="328"/>
      <c r="J390" s="328"/>
      <c r="K390" s="328"/>
      <c r="L390" s="328"/>
      <c r="M390" s="328"/>
      <c r="N390" s="328"/>
      <c r="O390" s="328"/>
      <c r="P390" s="328"/>
      <c r="Q390" s="328"/>
      <c r="R390" s="328"/>
      <c r="S390" s="328"/>
      <c r="V390" s="328"/>
      <c r="W390" s="374"/>
      <c r="AJ390" s="333"/>
    </row>
    <row r="391" spans="1:36" s="317" customFormat="1" ht="12.75" customHeight="1" x14ac:dyDescent="0.3">
      <c r="A391" s="149"/>
      <c r="C391" s="328"/>
      <c r="D391" s="328"/>
      <c r="E391" s="328"/>
      <c r="F391" s="328"/>
      <c r="G391" s="328"/>
      <c r="H391" s="328"/>
      <c r="I391" s="328"/>
      <c r="J391" s="328"/>
      <c r="K391" s="328"/>
      <c r="L391" s="328"/>
      <c r="M391" s="328"/>
      <c r="N391" s="328"/>
      <c r="O391" s="328"/>
      <c r="P391" s="328"/>
      <c r="Q391" s="328"/>
      <c r="R391" s="328"/>
      <c r="S391" s="328"/>
      <c r="V391" s="328"/>
      <c r="W391" s="374"/>
      <c r="AJ391" s="333"/>
    </row>
    <row r="392" spans="1:36" s="317" customFormat="1" ht="12.75" customHeight="1" x14ac:dyDescent="0.3">
      <c r="A392" s="149"/>
      <c r="C392" s="328"/>
      <c r="D392" s="328"/>
      <c r="E392" s="328"/>
      <c r="F392" s="328"/>
      <c r="G392" s="328"/>
      <c r="H392" s="328"/>
      <c r="I392" s="328"/>
      <c r="J392" s="328"/>
      <c r="K392" s="328"/>
      <c r="L392" s="328"/>
      <c r="M392" s="328"/>
      <c r="N392" s="328"/>
      <c r="O392" s="328"/>
      <c r="P392" s="328"/>
      <c r="Q392" s="328"/>
      <c r="R392" s="328"/>
      <c r="S392" s="328"/>
      <c r="V392" s="328"/>
      <c r="W392" s="374"/>
      <c r="AJ392" s="333"/>
    </row>
    <row r="393" spans="1:36" s="317" customFormat="1" ht="12.75" customHeight="1" x14ac:dyDescent="0.3">
      <c r="A393" s="149"/>
      <c r="C393" s="328"/>
      <c r="D393" s="328"/>
      <c r="E393" s="328"/>
      <c r="F393" s="328"/>
      <c r="G393" s="328"/>
      <c r="H393" s="328"/>
      <c r="I393" s="328"/>
      <c r="J393" s="328"/>
      <c r="K393" s="328"/>
      <c r="L393" s="328"/>
      <c r="M393" s="328"/>
      <c r="N393" s="328"/>
      <c r="O393" s="328"/>
      <c r="P393" s="328"/>
      <c r="Q393" s="328"/>
      <c r="R393" s="328"/>
      <c r="S393" s="328"/>
      <c r="V393" s="328"/>
      <c r="W393" s="374"/>
      <c r="AJ393" s="333"/>
    </row>
    <row r="394" spans="1:36" s="317" customFormat="1" ht="12.75" customHeight="1" x14ac:dyDescent="0.3">
      <c r="A394" s="149"/>
      <c r="C394" s="328"/>
      <c r="D394" s="328"/>
      <c r="E394" s="328"/>
      <c r="F394" s="328"/>
      <c r="G394" s="328"/>
      <c r="H394" s="328"/>
      <c r="I394" s="328"/>
      <c r="J394" s="328"/>
      <c r="K394" s="328"/>
      <c r="L394" s="328"/>
      <c r="M394" s="328"/>
      <c r="N394" s="328"/>
      <c r="O394" s="328"/>
      <c r="P394" s="328"/>
      <c r="Q394" s="328"/>
      <c r="R394" s="328"/>
      <c r="S394" s="328"/>
      <c r="V394" s="328"/>
      <c r="W394" s="374"/>
      <c r="AJ394" s="333"/>
    </row>
    <row r="395" spans="1:36" s="317" customFormat="1" ht="12.75" customHeight="1" x14ac:dyDescent="0.3">
      <c r="A395" s="149"/>
      <c r="C395" s="328"/>
      <c r="D395" s="328"/>
      <c r="E395" s="328"/>
      <c r="F395" s="328"/>
      <c r="G395" s="328"/>
      <c r="H395" s="328"/>
      <c r="I395" s="328"/>
      <c r="J395" s="328"/>
      <c r="K395" s="328"/>
      <c r="L395" s="328"/>
      <c r="M395" s="328"/>
      <c r="N395" s="328"/>
      <c r="O395" s="328"/>
      <c r="P395" s="328"/>
      <c r="Q395" s="328"/>
      <c r="R395" s="328"/>
      <c r="S395" s="328"/>
      <c r="V395" s="328"/>
      <c r="W395" s="374"/>
      <c r="AJ395" s="333"/>
    </row>
    <row r="396" spans="1:36" s="317" customFormat="1" ht="12.75" customHeight="1" x14ac:dyDescent="0.3">
      <c r="A396" s="149"/>
      <c r="C396" s="328"/>
      <c r="D396" s="328"/>
      <c r="E396" s="328"/>
      <c r="F396" s="328"/>
      <c r="G396" s="328"/>
      <c r="H396" s="328"/>
      <c r="I396" s="328"/>
      <c r="J396" s="328"/>
      <c r="K396" s="328"/>
      <c r="L396" s="328"/>
      <c r="M396" s="328"/>
      <c r="N396" s="328"/>
      <c r="O396" s="328"/>
      <c r="P396" s="328"/>
      <c r="Q396" s="328"/>
      <c r="R396" s="328"/>
      <c r="S396" s="328"/>
      <c r="V396" s="328"/>
      <c r="W396" s="374"/>
      <c r="AJ396" s="333"/>
    </row>
    <row r="397" spans="1:36" s="317" customFormat="1" ht="12.75" customHeight="1" x14ac:dyDescent="0.3">
      <c r="A397" s="149"/>
      <c r="C397" s="328"/>
      <c r="D397" s="328"/>
      <c r="E397" s="328"/>
      <c r="F397" s="328"/>
      <c r="G397" s="328"/>
      <c r="H397" s="328"/>
      <c r="I397" s="328"/>
      <c r="J397" s="328"/>
      <c r="K397" s="328"/>
      <c r="L397" s="328"/>
      <c r="M397" s="328"/>
      <c r="N397" s="328"/>
      <c r="O397" s="328"/>
      <c r="P397" s="328"/>
      <c r="Q397" s="328"/>
      <c r="R397" s="328"/>
      <c r="S397" s="328"/>
      <c r="V397" s="328"/>
      <c r="W397" s="374"/>
      <c r="AJ397" s="333"/>
    </row>
    <row r="398" spans="1:36" s="317" customFormat="1" ht="12.75" customHeight="1" x14ac:dyDescent="0.3">
      <c r="A398" s="149"/>
      <c r="C398" s="328"/>
      <c r="D398" s="328"/>
      <c r="E398" s="328"/>
      <c r="F398" s="328"/>
      <c r="G398" s="328"/>
      <c r="H398" s="328"/>
      <c r="I398" s="328"/>
      <c r="J398" s="328"/>
      <c r="K398" s="328"/>
      <c r="L398" s="328"/>
      <c r="M398" s="328"/>
      <c r="N398" s="328"/>
      <c r="O398" s="328"/>
      <c r="P398" s="328"/>
      <c r="Q398" s="328"/>
      <c r="R398" s="328"/>
      <c r="S398" s="328"/>
      <c r="V398" s="328"/>
      <c r="W398" s="374"/>
      <c r="AJ398" s="333"/>
    </row>
    <row r="399" spans="1:36" s="317" customFormat="1" ht="12.75" customHeight="1" x14ac:dyDescent="0.3">
      <c r="A399" s="149"/>
      <c r="C399" s="328"/>
      <c r="D399" s="328"/>
      <c r="E399" s="328"/>
      <c r="F399" s="328"/>
      <c r="G399" s="328"/>
      <c r="H399" s="328"/>
      <c r="I399" s="328"/>
      <c r="J399" s="328"/>
      <c r="K399" s="328"/>
      <c r="L399" s="328"/>
      <c r="M399" s="328"/>
      <c r="N399" s="328"/>
      <c r="O399" s="328"/>
      <c r="P399" s="328"/>
      <c r="Q399" s="328"/>
      <c r="R399" s="328"/>
      <c r="S399" s="328"/>
      <c r="V399" s="328"/>
      <c r="W399" s="374"/>
      <c r="AJ399" s="333"/>
    </row>
    <row r="400" spans="1:36" s="317" customFormat="1" ht="12.75" customHeight="1" x14ac:dyDescent="0.3">
      <c r="A400" s="149"/>
      <c r="C400" s="328"/>
      <c r="D400" s="328"/>
      <c r="E400" s="328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  <c r="R400" s="328"/>
      <c r="S400" s="328"/>
      <c r="V400" s="328"/>
      <c r="W400" s="374"/>
      <c r="AJ400" s="333"/>
    </row>
    <row r="401" spans="1:36" s="317" customFormat="1" ht="12.75" customHeight="1" x14ac:dyDescent="0.3">
      <c r="A401" s="149"/>
      <c r="C401" s="328"/>
      <c r="D401" s="328"/>
      <c r="E401" s="328"/>
      <c r="F401" s="328"/>
      <c r="G401" s="328"/>
      <c r="H401" s="328"/>
      <c r="I401" s="328"/>
      <c r="J401" s="328"/>
      <c r="K401" s="328"/>
      <c r="L401" s="328"/>
      <c r="M401" s="328"/>
      <c r="N401" s="328"/>
      <c r="O401" s="328"/>
      <c r="P401" s="328"/>
      <c r="Q401" s="328"/>
      <c r="R401" s="328"/>
      <c r="S401" s="328"/>
      <c r="V401" s="328"/>
      <c r="W401" s="374"/>
      <c r="AJ401" s="333"/>
    </row>
    <row r="402" spans="1:36" s="317" customFormat="1" ht="12.75" customHeight="1" x14ac:dyDescent="0.3">
      <c r="A402" s="149"/>
      <c r="C402" s="328"/>
      <c r="D402" s="328"/>
      <c r="E402" s="328"/>
      <c r="F402" s="328"/>
      <c r="G402" s="328"/>
      <c r="H402" s="328"/>
      <c r="I402" s="328"/>
      <c r="J402" s="328"/>
      <c r="K402" s="328"/>
      <c r="L402" s="328"/>
      <c r="M402" s="328"/>
      <c r="N402" s="328"/>
      <c r="O402" s="328"/>
      <c r="P402" s="328"/>
      <c r="Q402" s="328"/>
      <c r="R402" s="328"/>
      <c r="S402" s="328"/>
      <c r="V402" s="328"/>
      <c r="W402" s="374"/>
      <c r="AJ402" s="333"/>
    </row>
    <row r="403" spans="1:36" s="317" customFormat="1" ht="12.75" customHeight="1" x14ac:dyDescent="0.3">
      <c r="A403" s="149"/>
      <c r="C403" s="328"/>
      <c r="D403" s="328"/>
      <c r="E403" s="328"/>
      <c r="F403" s="328"/>
      <c r="G403" s="328"/>
      <c r="H403" s="328"/>
      <c r="I403" s="328"/>
      <c r="J403" s="328"/>
      <c r="K403" s="328"/>
      <c r="L403" s="328"/>
      <c r="M403" s="328"/>
      <c r="N403" s="328"/>
      <c r="O403" s="328"/>
      <c r="P403" s="328"/>
      <c r="Q403" s="328"/>
      <c r="R403" s="328"/>
      <c r="S403" s="328"/>
      <c r="V403" s="328"/>
      <c r="W403" s="374"/>
      <c r="AJ403" s="333"/>
    </row>
    <row r="404" spans="1:36" s="317" customFormat="1" ht="12.75" customHeight="1" x14ac:dyDescent="0.3">
      <c r="A404" s="149"/>
      <c r="C404" s="328"/>
      <c r="D404" s="328"/>
      <c r="E404" s="328"/>
      <c r="F404" s="328"/>
      <c r="G404" s="328"/>
      <c r="H404" s="328"/>
      <c r="I404" s="328"/>
      <c r="J404" s="328"/>
      <c r="K404" s="328"/>
      <c r="L404" s="328"/>
      <c r="M404" s="328"/>
      <c r="N404" s="328"/>
      <c r="O404" s="328"/>
      <c r="P404" s="328"/>
      <c r="Q404" s="328"/>
      <c r="R404" s="328"/>
      <c r="S404" s="328"/>
      <c r="V404" s="328"/>
      <c r="W404" s="374"/>
      <c r="AJ404" s="333"/>
    </row>
    <row r="405" spans="1:36" s="317" customFormat="1" ht="12.75" customHeight="1" x14ac:dyDescent="0.3">
      <c r="A405" s="149"/>
      <c r="C405" s="328"/>
      <c r="D405" s="328"/>
      <c r="E405" s="328"/>
      <c r="F405" s="328"/>
      <c r="G405" s="328"/>
      <c r="H405" s="328"/>
      <c r="I405" s="328"/>
      <c r="J405" s="328"/>
      <c r="K405" s="328"/>
      <c r="L405" s="328"/>
      <c r="M405" s="328"/>
      <c r="N405" s="328"/>
      <c r="O405" s="328"/>
      <c r="P405" s="328"/>
      <c r="Q405" s="328"/>
      <c r="R405" s="328"/>
      <c r="S405" s="328"/>
      <c r="V405" s="328"/>
      <c r="W405" s="374"/>
      <c r="AJ405" s="333"/>
    </row>
    <row r="406" spans="1:36" s="317" customFormat="1" ht="12.75" customHeight="1" x14ac:dyDescent="0.3">
      <c r="A406" s="149"/>
      <c r="C406" s="328"/>
      <c r="D406" s="328"/>
      <c r="E406" s="328"/>
      <c r="F406" s="328"/>
      <c r="G406" s="328"/>
      <c r="H406" s="328"/>
      <c r="I406" s="328"/>
      <c r="J406" s="328"/>
      <c r="K406" s="328"/>
      <c r="L406" s="328"/>
      <c r="M406" s="328"/>
      <c r="N406" s="328"/>
      <c r="O406" s="328"/>
      <c r="P406" s="328"/>
      <c r="Q406" s="328"/>
      <c r="R406" s="328"/>
      <c r="S406" s="328"/>
      <c r="V406" s="328"/>
      <c r="W406" s="374"/>
      <c r="AJ406" s="333"/>
    </row>
    <row r="407" spans="1:36" s="317" customFormat="1" ht="12.75" customHeight="1" x14ac:dyDescent="0.3">
      <c r="A407" s="149"/>
      <c r="C407" s="328"/>
      <c r="D407" s="328"/>
      <c r="E407" s="328"/>
      <c r="F407" s="328"/>
      <c r="G407" s="328"/>
      <c r="H407" s="328"/>
      <c r="I407" s="328"/>
      <c r="J407" s="328"/>
      <c r="K407" s="328"/>
      <c r="L407" s="328"/>
      <c r="M407" s="328"/>
      <c r="N407" s="328"/>
      <c r="O407" s="328"/>
      <c r="P407" s="328"/>
      <c r="Q407" s="328"/>
      <c r="R407" s="328"/>
      <c r="S407" s="328"/>
      <c r="V407" s="328"/>
      <c r="W407" s="374"/>
      <c r="AJ407" s="333"/>
    </row>
    <row r="408" spans="1:36" s="317" customFormat="1" ht="12.75" customHeight="1" x14ac:dyDescent="0.3">
      <c r="A408" s="149"/>
      <c r="C408" s="328"/>
      <c r="D408" s="328"/>
      <c r="E408" s="328"/>
      <c r="F408" s="328"/>
      <c r="G408" s="328"/>
      <c r="H408" s="328"/>
      <c r="I408" s="328"/>
      <c r="J408" s="328"/>
      <c r="K408" s="328"/>
      <c r="L408" s="328"/>
      <c r="M408" s="328"/>
      <c r="N408" s="328"/>
      <c r="O408" s="328"/>
      <c r="P408" s="328"/>
      <c r="Q408" s="328"/>
      <c r="R408" s="328"/>
      <c r="S408" s="328"/>
      <c r="V408" s="328"/>
      <c r="W408" s="374"/>
      <c r="AJ408" s="333"/>
    </row>
    <row r="409" spans="1:36" s="317" customFormat="1" ht="12.75" customHeight="1" x14ac:dyDescent="0.3">
      <c r="A409" s="149"/>
      <c r="C409" s="328"/>
      <c r="D409" s="328"/>
      <c r="E409" s="328"/>
      <c r="F409" s="328"/>
      <c r="G409" s="328"/>
      <c r="H409" s="328"/>
      <c r="I409" s="328"/>
      <c r="J409" s="328"/>
      <c r="K409" s="328"/>
      <c r="L409" s="328"/>
      <c r="M409" s="328"/>
      <c r="N409" s="328"/>
      <c r="O409" s="328"/>
      <c r="P409" s="328"/>
      <c r="Q409" s="328"/>
      <c r="R409" s="328"/>
      <c r="S409" s="328"/>
      <c r="V409" s="328"/>
      <c r="W409" s="374"/>
      <c r="AJ409" s="333"/>
    </row>
    <row r="410" spans="1:36" s="317" customFormat="1" ht="12.75" customHeight="1" x14ac:dyDescent="0.3">
      <c r="A410" s="149"/>
      <c r="C410" s="328"/>
      <c r="D410" s="328"/>
      <c r="E410" s="328"/>
      <c r="F410" s="328"/>
      <c r="G410" s="328"/>
      <c r="H410" s="328"/>
      <c r="I410" s="328"/>
      <c r="J410" s="328"/>
      <c r="K410" s="328"/>
      <c r="L410" s="328"/>
      <c r="M410" s="328"/>
      <c r="N410" s="328"/>
      <c r="O410" s="328"/>
      <c r="P410" s="328"/>
      <c r="Q410" s="328"/>
      <c r="R410" s="328"/>
      <c r="S410" s="328"/>
      <c r="V410" s="328"/>
      <c r="W410" s="374"/>
      <c r="AJ410" s="333"/>
    </row>
    <row r="411" spans="1:36" s="317" customFormat="1" ht="12.75" customHeight="1" x14ac:dyDescent="0.3">
      <c r="A411" s="149"/>
      <c r="C411" s="328"/>
      <c r="D411" s="328"/>
      <c r="E411" s="328"/>
      <c r="F411" s="328"/>
      <c r="G411" s="328"/>
      <c r="H411" s="328"/>
      <c r="I411" s="328"/>
      <c r="J411" s="328"/>
      <c r="K411" s="328"/>
      <c r="L411" s="328"/>
      <c r="M411" s="328"/>
      <c r="N411" s="328"/>
      <c r="O411" s="328"/>
      <c r="P411" s="328"/>
      <c r="Q411" s="328"/>
      <c r="R411" s="328"/>
      <c r="S411" s="328"/>
      <c r="V411" s="328"/>
      <c r="W411" s="374"/>
      <c r="AJ411" s="333"/>
    </row>
    <row r="412" spans="1:36" s="317" customFormat="1" ht="12.75" customHeight="1" x14ac:dyDescent="0.3">
      <c r="A412" s="149"/>
      <c r="C412" s="328"/>
      <c r="D412" s="328"/>
      <c r="E412" s="328"/>
      <c r="F412" s="328"/>
      <c r="G412" s="328"/>
      <c r="H412" s="328"/>
      <c r="I412" s="328"/>
      <c r="J412" s="328"/>
      <c r="K412" s="328"/>
      <c r="L412" s="328"/>
      <c r="M412" s="328"/>
      <c r="N412" s="328"/>
      <c r="O412" s="328"/>
      <c r="P412" s="328"/>
      <c r="Q412" s="328"/>
      <c r="R412" s="328"/>
      <c r="S412" s="328"/>
      <c r="V412" s="328"/>
      <c r="W412" s="374"/>
      <c r="AJ412" s="333"/>
    </row>
    <row r="413" spans="1:36" s="317" customFormat="1" ht="12.75" customHeight="1" x14ac:dyDescent="0.3">
      <c r="A413" s="149"/>
      <c r="C413" s="328"/>
      <c r="D413" s="328"/>
      <c r="E413" s="328"/>
      <c r="F413" s="328"/>
      <c r="G413" s="328"/>
      <c r="H413" s="328"/>
      <c r="I413" s="328"/>
      <c r="J413" s="328"/>
      <c r="K413" s="328"/>
      <c r="L413" s="328"/>
      <c r="M413" s="328"/>
      <c r="N413" s="328"/>
      <c r="O413" s="328"/>
      <c r="P413" s="328"/>
      <c r="Q413" s="328"/>
      <c r="R413" s="328"/>
      <c r="S413" s="328"/>
      <c r="V413" s="328"/>
      <c r="W413" s="374"/>
      <c r="AJ413" s="333"/>
    </row>
    <row r="414" spans="1:36" s="317" customFormat="1" ht="12.75" customHeight="1" x14ac:dyDescent="0.3">
      <c r="A414" s="149"/>
      <c r="C414" s="328"/>
      <c r="D414" s="328"/>
      <c r="E414" s="328"/>
      <c r="F414" s="328"/>
      <c r="G414" s="328"/>
      <c r="H414" s="328"/>
      <c r="I414" s="328"/>
      <c r="J414" s="328"/>
      <c r="K414" s="328"/>
      <c r="L414" s="328"/>
      <c r="M414" s="328"/>
      <c r="N414" s="328"/>
      <c r="O414" s="328"/>
      <c r="P414" s="328"/>
      <c r="Q414" s="328"/>
      <c r="R414" s="328"/>
      <c r="S414" s="328"/>
      <c r="V414" s="328"/>
      <c r="W414" s="374"/>
      <c r="AJ414" s="333"/>
    </row>
    <row r="415" spans="1:36" s="317" customFormat="1" ht="12.75" customHeight="1" x14ac:dyDescent="0.3">
      <c r="A415" s="149"/>
      <c r="C415" s="328"/>
      <c r="D415" s="328"/>
      <c r="E415" s="328"/>
      <c r="F415" s="328"/>
      <c r="G415" s="328"/>
      <c r="H415" s="328"/>
      <c r="I415" s="328"/>
      <c r="J415" s="328"/>
      <c r="K415" s="328"/>
      <c r="L415" s="328"/>
      <c r="M415" s="328"/>
      <c r="N415" s="328"/>
      <c r="O415" s="328"/>
      <c r="P415" s="328"/>
      <c r="Q415" s="328"/>
      <c r="R415" s="328"/>
      <c r="S415" s="328"/>
      <c r="V415" s="328"/>
      <c r="W415" s="374"/>
      <c r="AJ415" s="333"/>
    </row>
    <row r="416" spans="1:36" s="317" customFormat="1" ht="12.75" customHeight="1" x14ac:dyDescent="0.3">
      <c r="A416" s="149"/>
      <c r="C416" s="328"/>
      <c r="D416" s="328"/>
      <c r="E416" s="328"/>
      <c r="F416" s="328"/>
      <c r="G416" s="328"/>
      <c r="H416" s="328"/>
      <c r="I416" s="328"/>
      <c r="J416" s="328"/>
      <c r="K416" s="328"/>
      <c r="L416" s="328"/>
      <c r="M416" s="328"/>
      <c r="N416" s="328"/>
      <c r="O416" s="328"/>
      <c r="P416" s="328"/>
      <c r="Q416" s="328"/>
      <c r="R416" s="328"/>
      <c r="S416" s="328"/>
      <c r="V416" s="328"/>
      <c r="W416" s="374"/>
      <c r="AJ416" s="333"/>
    </row>
    <row r="417" spans="1:36" s="317" customFormat="1" ht="12.75" customHeight="1" x14ac:dyDescent="0.3">
      <c r="A417" s="149"/>
      <c r="C417" s="328"/>
      <c r="D417" s="328"/>
      <c r="E417" s="328"/>
      <c r="F417" s="328"/>
      <c r="G417" s="328"/>
      <c r="H417" s="328"/>
      <c r="I417" s="328"/>
      <c r="J417" s="328"/>
      <c r="K417" s="328"/>
      <c r="L417" s="328"/>
      <c r="M417" s="328"/>
      <c r="N417" s="328"/>
      <c r="O417" s="328"/>
      <c r="P417" s="328"/>
      <c r="Q417" s="328"/>
      <c r="R417" s="328"/>
      <c r="S417" s="328"/>
      <c r="V417" s="328"/>
      <c r="W417" s="374"/>
      <c r="AJ417" s="333"/>
    </row>
    <row r="418" spans="1:36" s="317" customFormat="1" ht="12.75" customHeight="1" x14ac:dyDescent="0.3">
      <c r="A418" s="149"/>
      <c r="C418" s="328"/>
      <c r="D418" s="328"/>
      <c r="E418" s="328"/>
      <c r="F418" s="328"/>
      <c r="G418" s="328"/>
      <c r="H418" s="328"/>
      <c r="I418" s="328"/>
      <c r="J418" s="328"/>
      <c r="K418" s="328"/>
      <c r="L418" s="328"/>
      <c r="M418" s="328"/>
      <c r="N418" s="328"/>
      <c r="O418" s="328"/>
      <c r="P418" s="328"/>
      <c r="Q418" s="328"/>
      <c r="R418" s="328"/>
      <c r="S418" s="328"/>
      <c r="V418" s="328"/>
      <c r="W418" s="374"/>
      <c r="AJ418" s="333"/>
    </row>
    <row r="419" spans="1:36" s="317" customFormat="1" ht="12.75" customHeight="1" x14ac:dyDescent="0.3">
      <c r="A419" s="149"/>
      <c r="C419" s="328"/>
      <c r="D419" s="328"/>
      <c r="E419" s="328"/>
      <c r="F419" s="328"/>
      <c r="G419" s="328"/>
      <c r="H419" s="328"/>
      <c r="I419" s="328"/>
      <c r="J419" s="328"/>
      <c r="K419" s="328"/>
      <c r="L419" s="328"/>
      <c r="M419" s="328"/>
      <c r="N419" s="328"/>
      <c r="O419" s="328"/>
      <c r="P419" s="328"/>
      <c r="Q419" s="328"/>
      <c r="R419" s="328"/>
      <c r="S419" s="328"/>
      <c r="V419" s="328"/>
      <c r="W419" s="374"/>
      <c r="AJ419" s="333"/>
    </row>
    <row r="420" spans="1:36" s="317" customFormat="1" ht="12.75" customHeight="1" x14ac:dyDescent="0.3">
      <c r="A420" s="149"/>
      <c r="C420" s="328"/>
      <c r="D420" s="328"/>
      <c r="E420" s="328"/>
      <c r="F420" s="328"/>
      <c r="G420" s="328"/>
      <c r="H420" s="328"/>
      <c r="I420" s="328"/>
      <c r="J420" s="328"/>
      <c r="K420" s="328"/>
      <c r="L420" s="328"/>
      <c r="M420" s="328"/>
      <c r="N420" s="328"/>
      <c r="O420" s="328"/>
      <c r="P420" s="328"/>
      <c r="Q420" s="328"/>
      <c r="R420" s="328"/>
      <c r="S420" s="328"/>
      <c r="V420" s="328"/>
      <c r="W420" s="374"/>
      <c r="AJ420" s="333"/>
    </row>
    <row r="421" spans="1:36" s="317" customFormat="1" ht="12.75" customHeight="1" x14ac:dyDescent="0.3">
      <c r="A421" s="149"/>
      <c r="C421" s="328"/>
      <c r="D421" s="328"/>
      <c r="E421" s="328"/>
      <c r="F421" s="328"/>
      <c r="G421" s="328"/>
      <c r="H421" s="328"/>
      <c r="I421" s="328"/>
      <c r="J421" s="328"/>
      <c r="K421" s="328"/>
      <c r="L421" s="328"/>
      <c r="M421" s="328"/>
      <c r="N421" s="328"/>
      <c r="O421" s="328"/>
      <c r="P421" s="328"/>
      <c r="Q421" s="328"/>
      <c r="R421" s="328"/>
      <c r="S421" s="328"/>
      <c r="V421" s="328"/>
      <c r="W421" s="374"/>
      <c r="AJ421" s="333"/>
    </row>
    <row r="422" spans="1:36" s="317" customFormat="1" ht="12.75" customHeight="1" x14ac:dyDescent="0.3">
      <c r="A422" s="149"/>
      <c r="C422" s="328"/>
      <c r="D422" s="328"/>
      <c r="E422" s="328"/>
      <c r="F422" s="328"/>
      <c r="G422" s="328"/>
      <c r="H422" s="328"/>
      <c r="I422" s="328"/>
      <c r="J422" s="328"/>
      <c r="K422" s="328"/>
      <c r="L422" s="328"/>
      <c r="M422" s="328"/>
      <c r="N422" s="328"/>
      <c r="O422" s="328"/>
      <c r="P422" s="328"/>
      <c r="Q422" s="328"/>
      <c r="R422" s="328"/>
      <c r="S422" s="328"/>
      <c r="V422" s="328"/>
      <c r="W422" s="374"/>
      <c r="AJ422" s="333"/>
    </row>
    <row r="423" spans="1:36" s="317" customFormat="1" ht="12.75" customHeight="1" x14ac:dyDescent="0.3">
      <c r="A423" s="149"/>
      <c r="C423" s="328"/>
      <c r="D423" s="328"/>
      <c r="E423" s="328"/>
      <c r="F423" s="328"/>
      <c r="G423" s="328"/>
      <c r="H423" s="328"/>
      <c r="I423" s="328"/>
      <c r="J423" s="328"/>
      <c r="K423" s="328"/>
      <c r="L423" s="328"/>
      <c r="M423" s="328"/>
      <c r="N423" s="328"/>
      <c r="O423" s="328"/>
      <c r="P423" s="328"/>
      <c r="Q423" s="328"/>
      <c r="R423" s="328"/>
      <c r="S423" s="328"/>
      <c r="V423" s="328"/>
      <c r="W423" s="374"/>
      <c r="AJ423" s="333"/>
    </row>
    <row r="424" spans="1:36" s="317" customFormat="1" ht="12.75" customHeight="1" x14ac:dyDescent="0.3">
      <c r="A424" s="149"/>
      <c r="C424" s="328"/>
      <c r="D424" s="328"/>
      <c r="E424" s="328"/>
      <c r="F424" s="328"/>
      <c r="G424" s="328"/>
      <c r="H424" s="328"/>
      <c r="I424" s="328"/>
      <c r="J424" s="328"/>
      <c r="K424" s="328"/>
      <c r="L424" s="328"/>
      <c r="M424" s="328"/>
      <c r="N424" s="328"/>
      <c r="O424" s="328"/>
      <c r="P424" s="328"/>
      <c r="Q424" s="328"/>
      <c r="R424" s="328"/>
      <c r="S424" s="328"/>
      <c r="V424" s="328"/>
      <c r="W424" s="374"/>
      <c r="AJ424" s="333"/>
    </row>
    <row r="425" spans="1:36" s="317" customFormat="1" ht="12.75" customHeight="1" x14ac:dyDescent="0.3">
      <c r="A425" s="149"/>
      <c r="C425" s="328"/>
      <c r="D425" s="328"/>
      <c r="E425" s="328"/>
      <c r="F425" s="328"/>
      <c r="G425" s="328"/>
      <c r="H425" s="328"/>
      <c r="I425" s="328"/>
      <c r="J425" s="328"/>
      <c r="K425" s="328"/>
      <c r="L425" s="328"/>
      <c r="M425" s="328"/>
      <c r="N425" s="328"/>
      <c r="O425" s="328"/>
      <c r="P425" s="328"/>
      <c r="Q425" s="328"/>
      <c r="R425" s="328"/>
      <c r="S425" s="328"/>
      <c r="V425" s="328"/>
      <c r="W425" s="374"/>
      <c r="AJ425" s="333"/>
    </row>
    <row r="426" spans="1:36" s="317" customFormat="1" ht="12.75" customHeight="1" x14ac:dyDescent="0.3">
      <c r="A426" s="149"/>
      <c r="C426" s="328"/>
      <c r="D426" s="328"/>
      <c r="E426" s="328"/>
      <c r="F426" s="328"/>
      <c r="G426" s="328"/>
      <c r="H426" s="328"/>
      <c r="I426" s="328"/>
      <c r="J426" s="328"/>
      <c r="K426" s="328"/>
      <c r="L426" s="328"/>
      <c r="M426" s="328"/>
      <c r="N426" s="328"/>
      <c r="O426" s="328"/>
      <c r="P426" s="328"/>
      <c r="Q426" s="328"/>
      <c r="R426" s="328"/>
      <c r="S426" s="328"/>
      <c r="V426" s="328"/>
      <c r="W426" s="374"/>
      <c r="AJ426" s="333"/>
    </row>
    <row r="427" spans="1:36" s="317" customFormat="1" ht="12.75" customHeight="1" x14ac:dyDescent="0.3">
      <c r="A427" s="149"/>
      <c r="C427" s="328"/>
      <c r="D427" s="328"/>
      <c r="E427" s="328"/>
      <c r="F427" s="328"/>
      <c r="G427" s="328"/>
      <c r="H427" s="328"/>
      <c r="I427" s="328"/>
      <c r="J427" s="328"/>
      <c r="K427" s="328"/>
      <c r="L427" s="328"/>
      <c r="M427" s="328"/>
      <c r="N427" s="328"/>
      <c r="O427" s="328"/>
      <c r="P427" s="328"/>
      <c r="Q427" s="328"/>
      <c r="R427" s="328"/>
      <c r="S427" s="328"/>
      <c r="V427" s="328"/>
      <c r="W427" s="374"/>
      <c r="AJ427" s="333"/>
    </row>
    <row r="428" spans="1:36" s="317" customFormat="1" ht="12.75" customHeight="1" x14ac:dyDescent="0.3">
      <c r="A428" s="149"/>
      <c r="C428" s="328"/>
      <c r="D428" s="328"/>
      <c r="E428" s="328"/>
      <c r="F428" s="328"/>
      <c r="G428" s="328"/>
      <c r="H428" s="328"/>
      <c r="I428" s="328"/>
      <c r="J428" s="328"/>
      <c r="K428" s="328"/>
      <c r="L428" s="328"/>
      <c r="M428" s="328"/>
      <c r="N428" s="328"/>
      <c r="O428" s="328"/>
      <c r="P428" s="328"/>
      <c r="Q428" s="328"/>
      <c r="R428" s="328"/>
      <c r="S428" s="328"/>
      <c r="V428" s="328"/>
      <c r="W428" s="374"/>
      <c r="AJ428" s="333"/>
    </row>
    <row r="429" spans="1:36" s="317" customFormat="1" ht="12.75" customHeight="1" x14ac:dyDescent="0.3">
      <c r="A429" s="149"/>
      <c r="C429" s="328"/>
      <c r="D429" s="328"/>
      <c r="E429" s="328"/>
      <c r="F429" s="328"/>
      <c r="G429" s="328"/>
      <c r="H429" s="328"/>
      <c r="I429" s="328"/>
      <c r="J429" s="328"/>
      <c r="K429" s="328"/>
      <c r="L429" s="328"/>
      <c r="M429" s="328"/>
      <c r="N429" s="328"/>
      <c r="O429" s="328"/>
      <c r="P429" s="328"/>
      <c r="Q429" s="328"/>
      <c r="R429" s="328"/>
      <c r="S429" s="328"/>
      <c r="V429" s="328"/>
      <c r="W429" s="374"/>
      <c r="AJ429" s="333"/>
    </row>
    <row r="430" spans="1:36" s="317" customFormat="1" ht="12.75" customHeight="1" x14ac:dyDescent="0.3">
      <c r="A430" s="149"/>
      <c r="C430" s="328"/>
      <c r="D430" s="328"/>
      <c r="E430" s="328"/>
      <c r="F430" s="328"/>
      <c r="G430" s="328"/>
      <c r="H430" s="328"/>
      <c r="I430" s="328"/>
      <c r="J430" s="328"/>
      <c r="K430" s="328"/>
      <c r="L430" s="328"/>
      <c r="M430" s="328"/>
      <c r="N430" s="328"/>
      <c r="O430" s="328"/>
      <c r="P430" s="328"/>
      <c r="Q430" s="328"/>
      <c r="R430" s="328"/>
      <c r="S430" s="328"/>
      <c r="V430" s="328"/>
      <c r="W430" s="374"/>
      <c r="AJ430" s="333"/>
    </row>
    <row r="431" spans="1:36" s="317" customFormat="1" ht="12.75" customHeight="1" x14ac:dyDescent="0.3">
      <c r="A431" s="149"/>
      <c r="C431" s="328"/>
      <c r="D431" s="328"/>
      <c r="E431" s="328"/>
      <c r="F431" s="328"/>
      <c r="G431" s="328"/>
      <c r="H431" s="328"/>
      <c r="I431" s="328"/>
      <c r="J431" s="328"/>
      <c r="K431" s="328"/>
      <c r="L431" s="328"/>
      <c r="M431" s="328"/>
      <c r="N431" s="328"/>
      <c r="O431" s="328"/>
      <c r="P431" s="328"/>
      <c r="Q431" s="328"/>
      <c r="R431" s="328"/>
      <c r="S431" s="328"/>
      <c r="V431" s="328"/>
      <c r="W431" s="374"/>
      <c r="AJ431" s="333"/>
    </row>
    <row r="432" spans="1:36" s="317" customFormat="1" ht="12.75" customHeight="1" x14ac:dyDescent="0.3">
      <c r="A432" s="149"/>
      <c r="C432" s="328"/>
      <c r="D432" s="328"/>
      <c r="E432" s="328"/>
      <c r="F432" s="328"/>
      <c r="G432" s="328"/>
      <c r="H432" s="328"/>
      <c r="I432" s="328"/>
      <c r="J432" s="328"/>
      <c r="K432" s="328"/>
      <c r="L432" s="328"/>
      <c r="M432" s="328"/>
      <c r="N432" s="328"/>
      <c r="O432" s="328"/>
      <c r="P432" s="328"/>
      <c r="Q432" s="328"/>
      <c r="R432" s="328"/>
      <c r="S432" s="328"/>
      <c r="V432" s="328"/>
      <c r="W432" s="374"/>
      <c r="AJ432" s="333"/>
    </row>
    <row r="433" spans="1:36" s="317" customFormat="1" ht="12.75" customHeight="1" x14ac:dyDescent="0.3">
      <c r="A433" s="149"/>
      <c r="C433" s="328"/>
      <c r="D433" s="328"/>
      <c r="E433" s="328"/>
      <c r="F433" s="328"/>
      <c r="G433" s="328"/>
      <c r="H433" s="328"/>
      <c r="I433" s="328"/>
      <c r="J433" s="328"/>
      <c r="K433" s="328"/>
      <c r="L433" s="328"/>
      <c r="M433" s="328"/>
      <c r="N433" s="328"/>
      <c r="O433" s="328"/>
      <c r="P433" s="328"/>
      <c r="Q433" s="328"/>
      <c r="R433" s="328"/>
      <c r="S433" s="328"/>
      <c r="V433" s="328"/>
      <c r="W433" s="374"/>
      <c r="AJ433" s="333"/>
    </row>
    <row r="434" spans="1:36" s="317" customFormat="1" ht="12.75" customHeight="1" x14ac:dyDescent="0.3">
      <c r="A434" s="149"/>
      <c r="C434" s="328"/>
      <c r="D434" s="328"/>
      <c r="E434" s="328"/>
      <c r="F434" s="328"/>
      <c r="G434" s="328"/>
      <c r="H434" s="328"/>
      <c r="I434" s="328"/>
      <c r="J434" s="328"/>
      <c r="K434" s="328"/>
      <c r="L434" s="328"/>
      <c r="M434" s="328"/>
      <c r="N434" s="328"/>
      <c r="O434" s="328"/>
      <c r="P434" s="328"/>
      <c r="Q434" s="328"/>
      <c r="R434" s="328"/>
      <c r="S434" s="328"/>
      <c r="V434" s="328"/>
      <c r="W434" s="374"/>
      <c r="AJ434" s="333"/>
    </row>
    <row r="435" spans="1:36" s="317" customFormat="1" ht="12.75" customHeight="1" x14ac:dyDescent="0.3">
      <c r="A435" s="149"/>
      <c r="C435" s="328"/>
      <c r="D435" s="328"/>
      <c r="E435" s="328"/>
      <c r="F435" s="328"/>
      <c r="G435" s="328"/>
      <c r="H435" s="328"/>
      <c r="I435" s="328"/>
      <c r="J435" s="328"/>
      <c r="K435" s="328"/>
      <c r="L435" s="328"/>
      <c r="M435" s="328"/>
      <c r="N435" s="328"/>
      <c r="O435" s="328"/>
      <c r="P435" s="328"/>
      <c r="Q435" s="328"/>
      <c r="R435" s="328"/>
      <c r="S435" s="328"/>
      <c r="V435" s="328"/>
      <c r="W435" s="374"/>
      <c r="AJ435" s="333"/>
    </row>
    <row r="436" spans="1:36" s="317" customFormat="1" ht="12.75" customHeight="1" x14ac:dyDescent="0.3">
      <c r="A436" s="149"/>
      <c r="C436" s="328"/>
      <c r="D436" s="328"/>
      <c r="E436" s="328"/>
      <c r="F436" s="328"/>
      <c r="G436" s="328"/>
      <c r="H436" s="328"/>
      <c r="I436" s="328"/>
      <c r="J436" s="328"/>
      <c r="K436" s="328"/>
      <c r="L436" s="328"/>
      <c r="M436" s="328"/>
      <c r="N436" s="328"/>
      <c r="O436" s="328"/>
      <c r="P436" s="328"/>
      <c r="Q436" s="328"/>
      <c r="R436" s="328"/>
      <c r="S436" s="328"/>
      <c r="V436" s="328"/>
      <c r="W436" s="374"/>
      <c r="AJ436" s="333"/>
    </row>
    <row r="437" spans="1:36" s="317" customFormat="1" ht="12.75" customHeight="1" x14ac:dyDescent="0.3">
      <c r="A437" s="149"/>
      <c r="C437" s="328"/>
      <c r="D437" s="328"/>
      <c r="E437" s="328"/>
      <c r="F437" s="328"/>
      <c r="G437" s="328"/>
      <c r="H437" s="328"/>
      <c r="I437" s="328"/>
      <c r="J437" s="328"/>
      <c r="K437" s="328"/>
      <c r="L437" s="328"/>
      <c r="M437" s="328"/>
      <c r="N437" s="328"/>
      <c r="O437" s="328"/>
      <c r="P437" s="328"/>
      <c r="Q437" s="328"/>
      <c r="R437" s="328"/>
      <c r="S437" s="328"/>
      <c r="V437" s="328"/>
      <c r="W437" s="374"/>
      <c r="AJ437" s="333"/>
    </row>
    <row r="438" spans="1:36" s="317" customFormat="1" ht="12.75" customHeight="1" x14ac:dyDescent="0.3">
      <c r="A438" s="149"/>
      <c r="C438" s="328"/>
      <c r="D438" s="328"/>
      <c r="E438" s="328"/>
      <c r="F438" s="328"/>
      <c r="G438" s="328"/>
      <c r="H438" s="328"/>
      <c r="I438" s="328"/>
      <c r="J438" s="328"/>
      <c r="K438" s="328"/>
      <c r="L438" s="328"/>
      <c r="M438" s="328"/>
      <c r="N438" s="328"/>
      <c r="O438" s="328"/>
      <c r="P438" s="328"/>
      <c r="Q438" s="328"/>
      <c r="R438" s="328"/>
      <c r="S438" s="328"/>
      <c r="V438" s="328"/>
      <c r="W438" s="374"/>
      <c r="AJ438" s="333"/>
    </row>
    <row r="439" spans="1:36" s="317" customFormat="1" ht="12.75" customHeight="1" x14ac:dyDescent="0.3">
      <c r="A439" s="149"/>
      <c r="C439" s="328"/>
      <c r="D439" s="328"/>
      <c r="E439" s="328"/>
      <c r="F439" s="328"/>
      <c r="G439" s="328"/>
      <c r="H439" s="328"/>
      <c r="I439" s="328"/>
      <c r="J439" s="328"/>
      <c r="K439" s="328"/>
      <c r="L439" s="328"/>
      <c r="M439" s="328"/>
      <c r="N439" s="328"/>
      <c r="O439" s="328"/>
      <c r="P439" s="328"/>
      <c r="Q439" s="328"/>
      <c r="R439" s="328"/>
      <c r="S439" s="328"/>
      <c r="V439" s="328"/>
      <c r="W439" s="374"/>
      <c r="AJ439" s="333"/>
    </row>
    <row r="440" spans="1:36" s="317" customFormat="1" ht="12.75" customHeight="1" x14ac:dyDescent="0.3">
      <c r="A440" s="149"/>
      <c r="C440" s="328"/>
      <c r="D440" s="328"/>
      <c r="E440" s="328"/>
      <c r="F440" s="328"/>
      <c r="G440" s="328"/>
      <c r="H440" s="328"/>
      <c r="I440" s="328"/>
      <c r="J440" s="328"/>
      <c r="K440" s="328"/>
      <c r="L440" s="328"/>
      <c r="M440" s="328"/>
      <c r="N440" s="328"/>
      <c r="O440" s="328"/>
      <c r="P440" s="328"/>
      <c r="Q440" s="328"/>
      <c r="R440" s="328"/>
      <c r="S440" s="328"/>
      <c r="V440" s="328"/>
      <c r="W440" s="374"/>
      <c r="AJ440" s="333"/>
    </row>
    <row r="441" spans="1:36" s="317" customFormat="1" ht="12.75" customHeight="1" x14ac:dyDescent="0.3">
      <c r="A441" s="149"/>
      <c r="C441" s="328"/>
      <c r="D441" s="328"/>
      <c r="E441" s="328"/>
      <c r="F441" s="328"/>
      <c r="G441" s="328"/>
      <c r="H441" s="328"/>
      <c r="I441" s="328"/>
      <c r="J441" s="328"/>
      <c r="K441" s="328"/>
      <c r="L441" s="328"/>
      <c r="M441" s="328"/>
      <c r="N441" s="328"/>
      <c r="O441" s="328"/>
      <c r="P441" s="328"/>
      <c r="Q441" s="328"/>
      <c r="R441" s="328"/>
      <c r="S441" s="328"/>
      <c r="V441" s="328"/>
      <c r="W441" s="374"/>
      <c r="AJ441" s="333"/>
    </row>
    <row r="442" spans="1:36" s="317" customFormat="1" ht="12.75" customHeight="1" x14ac:dyDescent="0.3">
      <c r="A442" s="149"/>
      <c r="C442" s="328"/>
      <c r="D442" s="328"/>
      <c r="E442" s="328"/>
      <c r="F442" s="328"/>
      <c r="G442" s="328"/>
      <c r="H442" s="328"/>
      <c r="I442" s="328"/>
      <c r="J442" s="328"/>
      <c r="K442" s="328"/>
      <c r="L442" s="328"/>
      <c r="M442" s="328"/>
      <c r="N442" s="328"/>
      <c r="O442" s="328"/>
      <c r="P442" s="328"/>
      <c r="Q442" s="328"/>
      <c r="R442" s="328"/>
      <c r="S442" s="328"/>
      <c r="V442" s="328"/>
      <c r="W442" s="374"/>
      <c r="AJ442" s="333"/>
    </row>
    <row r="443" spans="1:36" s="317" customFormat="1" ht="12.75" customHeight="1" x14ac:dyDescent="0.3">
      <c r="A443" s="149"/>
      <c r="C443" s="328"/>
      <c r="D443" s="328"/>
      <c r="E443" s="328"/>
      <c r="F443" s="328"/>
      <c r="G443" s="328"/>
      <c r="H443" s="328"/>
      <c r="I443" s="328"/>
      <c r="J443" s="328"/>
      <c r="K443" s="328"/>
      <c r="L443" s="328"/>
      <c r="M443" s="328"/>
      <c r="N443" s="328"/>
      <c r="O443" s="328"/>
      <c r="P443" s="328"/>
      <c r="Q443" s="328"/>
      <c r="R443" s="328"/>
      <c r="S443" s="328"/>
      <c r="V443" s="328"/>
      <c r="W443" s="374"/>
      <c r="AJ443" s="333"/>
    </row>
    <row r="444" spans="1:36" s="317" customFormat="1" ht="12.75" customHeight="1" x14ac:dyDescent="0.3">
      <c r="A444" s="149"/>
      <c r="C444" s="328"/>
      <c r="D444" s="328"/>
      <c r="E444" s="328"/>
      <c r="F444" s="328"/>
      <c r="G444" s="328"/>
      <c r="H444" s="328"/>
      <c r="I444" s="328"/>
      <c r="J444" s="328"/>
      <c r="K444" s="328"/>
      <c r="L444" s="328"/>
      <c r="M444" s="328"/>
      <c r="N444" s="328"/>
      <c r="O444" s="328"/>
      <c r="P444" s="328"/>
      <c r="Q444" s="328"/>
      <c r="R444" s="328"/>
      <c r="S444" s="328"/>
      <c r="V444" s="328"/>
      <c r="W444" s="374"/>
      <c r="AJ444" s="333"/>
    </row>
    <row r="445" spans="1:36" s="317" customFormat="1" ht="12.75" customHeight="1" x14ac:dyDescent="0.3">
      <c r="A445" s="149"/>
      <c r="C445" s="328"/>
      <c r="D445" s="328"/>
      <c r="E445" s="328"/>
      <c r="F445" s="328"/>
      <c r="G445" s="328"/>
      <c r="H445" s="328"/>
      <c r="I445" s="328"/>
      <c r="J445" s="328"/>
      <c r="K445" s="328"/>
      <c r="L445" s="328"/>
      <c r="M445" s="328"/>
      <c r="N445" s="328"/>
      <c r="O445" s="328"/>
      <c r="P445" s="328"/>
      <c r="Q445" s="328"/>
      <c r="R445" s="328"/>
      <c r="S445" s="328"/>
      <c r="V445" s="328"/>
      <c r="W445" s="374"/>
      <c r="AJ445" s="333"/>
    </row>
    <row r="446" spans="1:36" s="317" customFormat="1" ht="12.75" customHeight="1" x14ac:dyDescent="0.3">
      <c r="A446" s="149"/>
      <c r="C446" s="328"/>
      <c r="D446" s="328"/>
      <c r="E446" s="328"/>
      <c r="F446" s="328"/>
      <c r="G446" s="328"/>
      <c r="H446" s="328"/>
      <c r="I446" s="328"/>
      <c r="J446" s="328"/>
      <c r="K446" s="328"/>
      <c r="L446" s="328"/>
      <c r="M446" s="328"/>
      <c r="N446" s="328"/>
      <c r="O446" s="328"/>
      <c r="P446" s="328"/>
      <c r="Q446" s="328"/>
      <c r="R446" s="328"/>
      <c r="S446" s="328"/>
      <c r="V446" s="328"/>
      <c r="W446" s="374"/>
      <c r="AJ446" s="333"/>
    </row>
    <row r="447" spans="1:36" s="317" customFormat="1" ht="12.75" customHeight="1" x14ac:dyDescent="0.3">
      <c r="A447" s="149"/>
      <c r="C447" s="328"/>
      <c r="D447" s="328"/>
      <c r="E447" s="328"/>
      <c r="F447" s="328"/>
      <c r="G447" s="328"/>
      <c r="H447" s="328"/>
      <c r="I447" s="328"/>
      <c r="J447" s="328"/>
      <c r="K447" s="328"/>
      <c r="L447" s="328"/>
      <c r="M447" s="328"/>
      <c r="N447" s="328"/>
      <c r="O447" s="328"/>
      <c r="P447" s="328"/>
      <c r="Q447" s="328"/>
      <c r="R447" s="328"/>
      <c r="S447" s="328"/>
      <c r="V447" s="328"/>
      <c r="W447" s="374"/>
      <c r="AJ447" s="333"/>
    </row>
    <row r="448" spans="1:36" s="317" customFormat="1" ht="12.75" customHeight="1" x14ac:dyDescent="0.3">
      <c r="A448" s="149"/>
      <c r="C448" s="328"/>
      <c r="D448" s="328"/>
      <c r="E448" s="328"/>
      <c r="F448" s="328"/>
      <c r="G448" s="328"/>
      <c r="H448" s="328"/>
      <c r="I448" s="328"/>
      <c r="J448" s="328"/>
      <c r="K448" s="328"/>
      <c r="L448" s="328"/>
      <c r="M448" s="328"/>
      <c r="N448" s="328"/>
      <c r="O448" s="328"/>
      <c r="P448" s="328"/>
      <c r="Q448" s="328"/>
      <c r="R448" s="328"/>
      <c r="S448" s="328"/>
      <c r="V448" s="328"/>
      <c r="W448" s="374"/>
      <c r="AJ448" s="333"/>
    </row>
    <row r="449" spans="1:36" s="317" customFormat="1" ht="12.75" customHeight="1" x14ac:dyDescent="0.3">
      <c r="A449" s="149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  <c r="V449" s="328"/>
      <c r="W449" s="374"/>
      <c r="AJ449" s="333"/>
    </row>
    <row r="450" spans="1:36" s="317" customFormat="1" ht="12.75" customHeight="1" x14ac:dyDescent="0.3">
      <c r="A450" s="149"/>
      <c r="C450" s="328"/>
      <c r="D450" s="328"/>
      <c r="E450" s="328"/>
      <c r="F450" s="328"/>
      <c r="G450" s="328"/>
      <c r="H450" s="328"/>
      <c r="I450" s="328"/>
      <c r="J450" s="328"/>
      <c r="K450" s="328"/>
      <c r="L450" s="328"/>
      <c r="M450" s="328"/>
      <c r="N450" s="328"/>
      <c r="O450" s="328"/>
      <c r="P450" s="328"/>
      <c r="Q450" s="328"/>
      <c r="R450" s="328"/>
      <c r="S450" s="328"/>
      <c r="V450" s="328"/>
      <c r="W450" s="374"/>
      <c r="AJ450" s="333"/>
    </row>
    <row r="451" spans="1:36" s="317" customFormat="1" ht="12.75" customHeight="1" x14ac:dyDescent="0.3">
      <c r="A451" s="149"/>
      <c r="C451" s="328"/>
      <c r="D451" s="328"/>
      <c r="E451" s="328"/>
      <c r="F451" s="328"/>
      <c r="G451" s="328"/>
      <c r="H451" s="328"/>
      <c r="I451" s="328"/>
      <c r="J451" s="328"/>
      <c r="K451" s="328"/>
      <c r="L451" s="328"/>
      <c r="M451" s="328"/>
      <c r="N451" s="328"/>
      <c r="O451" s="328"/>
      <c r="P451" s="328"/>
      <c r="Q451" s="328"/>
      <c r="R451" s="328"/>
      <c r="S451" s="328"/>
      <c r="V451" s="328"/>
      <c r="W451" s="374"/>
      <c r="AJ451" s="333"/>
    </row>
    <row r="452" spans="1:36" s="317" customFormat="1" ht="12.75" customHeight="1" x14ac:dyDescent="0.3">
      <c r="A452" s="149"/>
      <c r="C452" s="328"/>
      <c r="D452" s="328"/>
      <c r="E452" s="328"/>
      <c r="F452" s="328"/>
      <c r="G452" s="328"/>
      <c r="H452" s="328"/>
      <c r="I452" s="328"/>
      <c r="J452" s="328"/>
      <c r="K452" s="328"/>
      <c r="L452" s="328"/>
      <c r="M452" s="328"/>
      <c r="N452" s="328"/>
      <c r="O452" s="328"/>
      <c r="P452" s="328"/>
      <c r="Q452" s="328"/>
      <c r="R452" s="328"/>
      <c r="S452" s="328"/>
      <c r="V452" s="328"/>
      <c r="W452" s="374"/>
      <c r="AJ452" s="333"/>
    </row>
    <row r="453" spans="1:36" s="317" customFormat="1" ht="12.75" customHeight="1" x14ac:dyDescent="0.3">
      <c r="A453" s="149"/>
      <c r="C453" s="328"/>
      <c r="D453" s="328"/>
      <c r="E453" s="328"/>
      <c r="F453" s="328"/>
      <c r="G453" s="328"/>
      <c r="H453" s="328"/>
      <c r="I453" s="328"/>
      <c r="J453" s="328"/>
      <c r="K453" s="328"/>
      <c r="L453" s="328"/>
      <c r="M453" s="328"/>
      <c r="N453" s="328"/>
      <c r="O453" s="328"/>
      <c r="P453" s="328"/>
      <c r="Q453" s="328"/>
      <c r="R453" s="328"/>
      <c r="S453" s="328"/>
      <c r="V453" s="328"/>
      <c r="W453" s="374"/>
      <c r="AJ453" s="333"/>
    </row>
    <row r="454" spans="1:36" s="317" customFormat="1" ht="12.75" customHeight="1" x14ac:dyDescent="0.3">
      <c r="A454" s="149"/>
      <c r="C454" s="328"/>
      <c r="D454" s="328"/>
      <c r="E454" s="328"/>
      <c r="F454" s="328"/>
      <c r="G454" s="328"/>
      <c r="H454" s="328"/>
      <c r="I454" s="328"/>
      <c r="J454" s="328"/>
      <c r="K454" s="328"/>
      <c r="L454" s="328"/>
      <c r="M454" s="328"/>
      <c r="N454" s="328"/>
      <c r="O454" s="328"/>
      <c r="P454" s="328"/>
      <c r="Q454" s="328"/>
      <c r="R454" s="328"/>
      <c r="S454" s="328"/>
      <c r="V454" s="328"/>
      <c r="W454" s="374"/>
      <c r="AJ454" s="333"/>
    </row>
    <row r="455" spans="1:36" s="317" customFormat="1" ht="12.75" customHeight="1" x14ac:dyDescent="0.3">
      <c r="A455" s="149"/>
      <c r="C455" s="328"/>
      <c r="D455" s="328"/>
      <c r="E455" s="328"/>
      <c r="F455" s="328"/>
      <c r="G455" s="328"/>
      <c r="H455" s="328"/>
      <c r="I455" s="328"/>
      <c r="J455" s="328"/>
      <c r="K455" s="328"/>
      <c r="L455" s="328"/>
      <c r="M455" s="328"/>
      <c r="N455" s="328"/>
      <c r="O455" s="328"/>
      <c r="P455" s="328"/>
      <c r="Q455" s="328"/>
      <c r="R455" s="328"/>
      <c r="S455" s="328"/>
      <c r="V455" s="328"/>
      <c r="W455" s="374"/>
      <c r="AJ455" s="333"/>
    </row>
    <row r="456" spans="1:36" s="317" customFormat="1" ht="12.75" customHeight="1" x14ac:dyDescent="0.3">
      <c r="A456" s="149"/>
      <c r="C456" s="328"/>
      <c r="D456" s="328"/>
      <c r="E456" s="328"/>
      <c r="F456" s="328"/>
      <c r="G456" s="328"/>
      <c r="H456" s="328"/>
      <c r="I456" s="328"/>
      <c r="J456" s="328"/>
      <c r="K456" s="328"/>
      <c r="L456" s="328"/>
      <c r="M456" s="328"/>
      <c r="N456" s="328"/>
      <c r="O456" s="328"/>
      <c r="P456" s="328"/>
      <c r="Q456" s="328"/>
      <c r="R456" s="328"/>
      <c r="S456" s="328"/>
      <c r="V456" s="328"/>
      <c r="W456" s="374"/>
      <c r="AJ456" s="333"/>
    </row>
    <row r="457" spans="1:36" s="317" customFormat="1" ht="12.75" customHeight="1" x14ac:dyDescent="0.3">
      <c r="A457" s="149"/>
      <c r="C457" s="328"/>
      <c r="D457" s="328"/>
      <c r="E457" s="328"/>
      <c r="F457" s="328"/>
      <c r="G457" s="328"/>
      <c r="H457" s="328"/>
      <c r="I457" s="328"/>
      <c r="J457" s="328"/>
      <c r="K457" s="328"/>
      <c r="L457" s="328"/>
      <c r="M457" s="328"/>
      <c r="N457" s="328"/>
      <c r="O457" s="328"/>
      <c r="P457" s="328"/>
      <c r="Q457" s="328"/>
      <c r="R457" s="328"/>
      <c r="S457" s="328"/>
      <c r="V457" s="328"/>
      <c r="W457" s="374"/>
      <c r="AJ457" s="333"/>
    </row>
    <row r="458" spans="1:36" s="317" customFormat="1" ht="12.75" customHeight="1" x14ac:dyDescent="0.3">
      <c r="A458" s="149"/>
      <c r="C458" s="328"/>
      <c r="D458" s="328"/>
      <c r="E458" s="328"/>
      <c r="F458" s="328"/>
      <c r="G458" s="328"/>
      <c r="H458" s="328"/>
      <c r="I458" s="328"/>
      <c r="J458" s="328"/>
      <c r="K458" s="328"/>
      <c r="L458" s="328"/>
      <c r="M458" s="328"/>
      <c r="N458" s="328"/>
      <c r="O458" s="328"/>
      <c r="P458" s="328"/>
      <c r="Q458" s="328"/>
      <c r="R458" s="328"/>
      <c r="S458" s="328"/>
      <c r="V458" s="328"/>
      <c r="W458" s="374"/>
      <c r="AJ458" s="333"/>
    </row>
    <row r="459" spans="1:36" s="317" customFormat="1" ht="12.75" customHeight="1" x14ac:dyDescent="0.3">
      <c r="A459" s="149"/>
      <c r="C459" s="328"/>
      <c r="D459" s="328"/>
      <c r="E459" s="328"/>
      <c r="F459" s="328"/>
      <c r="G459" s="328"/>
      <c r="H459" s="328"/>
      <c r="I459" s="328"/>
      <c r="J459" s="328"/>
      <c r="K459" s="328"/>
      <c r="L459" s="328"/>
      <c r="M459" s="328"/>
      <c r="N459" s="328"/>
      <c r="O459" s="328"/>
      <c r="P459" s="328"/>
      <c r="Q459" s="328"/>
      <c r="R459" s="328"/>
      <c r="S459" s="328"/>
      <c r="V459" s="328"/>
      <c r="W459" s="374"/>
      <c r="AJ459" s="333"/>
    </row>
    <row r="460" spans="1:36" s="317" customFormat="1" ht="12.75" customHeight="1" x14ac:dyDescent="0.3">
      <c r="A460" s="149"/>
      <c r="C460" s="328"/>
      <c r="D460" s="328"/>
      <c r="E460" s="328"/>
      <c r="F460" s="328"/>
      <c r="G460" s="328"/>
      <c r="H460" s="328"/>
      <c r="I460" s="328"/>
      <c r="J460" s="328"/>
      <c r="K460" s="328"/>
      <c r="L460" s="328"/>
      <c r="M460" s="328"/>
      <c r="N460" s="328"/>
      <c r="O460" s="328"/>
      <c r="P460" s="328"/>
      <c r="Q460" s="328"/>
      <c r="R460" s="328"/>
      <c r="S460" s="328"/>
      <c r="V460" s="328"/>
      <c r="W460" s="374"/>
      <c r="AJ460" s="333"/>
    </row>
    <row r="461" spans="1:36" s="317" customFormat="1" ht="12.75" customHeight="1" x14ac:dyDescent="0.3">
      <c r="A461" s="149"/>
      <c r="C461" s="328"/>
      <c r="D461" s="328"/>
      <c r="E461" s="328"/>
      <c r="F461" s="328"/>
      <c r="G461" s="328"/>
      <c r="H461" s="328"/>
      <c r="I461" s="328"/>
      <c r="J461" s="328"/>
      <c r="K461" s="328"/>
      <c r="L461" s="328"/>
      <c r="M461" s="328"/>
      <c r="N461" s="328"/>
      <c r="O461" s="328"/>
      <c r="P461" s="328"/>
      <c r="Q461" s="328"/>
      <c r="R461" s="328"/>
      <c r="S461" s="328"/>
      <c r="V461" s="328"/>
      <c r="W461" s="374"/>
      <c r="AJ461" s="333"/>
    </row>
    <row r="462" spans="1:36" s="317" customFormat="1" ht="12.75" customHeight="1" x14ac:dyDescent="0.3">
      <c r="A462" s="149"/>
      <c r="C462" s="328"/>
      <c r="D462" s="328"/>
      <c r="E462" s="328"/>
      <c r="F462" s="328"/>
      <c r="G462" s="328"/>
      <c r="H462" s="328"/>
      <c r="I462" s="328"/>
      <c r="J462" s="328"/>
      <c r="K462" s="328"/>
      <c r="L462" s="328"/>
      <c r="M462" s="328"/>
      <c r="N462" s="328"/>
      <c r="O462" s="328"/>
      <c r="P462" s="328"/>
      <c r="Q462" s="328"/>
      <c r="R462" s="328"/>
      <c r="S462" s="328"/>
      <c r="V462" s="328"/>
      <c r="W462" s="374"/>
      <c r="AJ462" s="333"/>
    </row>
    <row r="463" spans="1:36" s="317" customFormat="1" ht="12.75" customHeight="1" x14ac:dyDescent="0.3">
      <c r="A463" s="149"/>
      <c r="C463" s="328"/>
      <c r="D463" s="328"/>
      <c r="E463" s="328"/>
      <c r="F463" s="328"/>
      <c r="G463" s="328"/>
      <c r="H463" s="328"/>
      <c r="I463" s="328"/>
      <c r="J463" s="328"/>
      <c r="K463" s="328"/>
      <c r="L463" s="328"/>
      <c r="M463" s="328"/>
      <c r="N463" s="328"/>
      <c r="O463" s="328"/>
      <c r="P463" s="328"/>
      <c r="Q463" s="328"/>
      <c r="R463" s="328"/>
      <c r="S463" s="328"/>
      <c r="V463" s="328"/>
      <c r="W463" s="374"/>
      <c r="AJ463" s="333"/>
    </row>
    <row r="464" spans="1:36" s="317" customFormat="1" ht="12.75" customHeight="1" x14ac:dyDescent="0.3">
      <c r="A464" s="149"/>
      <c r="C464" s="328"/>
      <c r="D464" s="328"/>
      <c r="E464" s="328"/>
      <c r="F464" s="328"/>
      <c r="G464" s="328"/>
      <c r="H464" s="328"/>
      <c r="I464" s="328"/>
      <c r="J464" s="328"/>
      <c r="K464" s="328"/>
      <c r="L464" s="328"/>
      <c r="M464" s="328"/>
      <c r="N464" s="328"/>
      <c r="O464" s="328"/>
      <c r="P464" s="328"/>
      <c r="Q464" s="328"/>
      <c r="R464" s="328"/>
      <c r="S464" s="328"/>
      <c r="V464" s="328"/>
      <c r="W464" s="374"/>
      <c r="AJ464" s="333"/>
    </row>
    <row r="465" spans="1:36" s="317" customFormat="1" ht="12.75" customHeight="1" x14ac:dyDescent="0.3">
      <c r="A465" s="149"/>
      <c r="C465" s="328"/>
      <c r="D465" s="328"/>
      <c r="E465" s="328"/>
      <c r="F465" s="328"/>
      <c r="G465" s="328"/>
      <c r="H465" s="328"/>
      <c r="I465" s="328"/>
      <c r="J465" s="328"/>
      <c r="K465" s="328"/>
      <c r="L465" s="328"/>
      <c r="M465" s="328"/>
      <c r="N465" s="328"/>
      <c r="O465" s="328"/>
      <c r="P465" s="328"/>
      <c r="Q465" s="328"/>
      <c r="R465" s="328"/>
      <c r="S465" s="328"/>
      <c r="V465" s="328"/>
      <c r="W465" s="374"/>
      <c r="AJ465" s="333"/>
    </row>
    <row r="466" spans="1:36" s="317" customFormat="1" ht="12.75" customHeight="1" x14ac:dyDescent="0.3">
      <c r="A466" s="149"/>
      <c r="C466" s="328"/>
      <c r="D466" s="328"/>
      <c r="E466" s="328"/>
      <c r="F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328"/>
      <c r="Q466" s="328"/>
      <c r="R466" s="328"/>
      <c r="S466" s="328"/>
      <c r="V466" s="328"/>
      <c r="W466" s="374"/>
      <c r="AJ466" s="333"/>
    </row>
    <row r="467" spans="1:36" s="317" customFormat="1" ht="12.75" customHeight="1" x14ac:dyDescent="0.3">
      <c r="A467" s="149"/>
      <c r="C467" s="328"/>
      <c r="D467" s="328"/>
      <c r="E467" s="328"/>
      <c r="F467" s="328"/>
      <c r="G467" s="328"/>
      <c r="H467" s="328"/>
      <c r="I467" s="328"/>
      <c r="J467" s="328"/>
      <c r="K467" s="328"/>
      <c r="L467" s="328"/>
      <c r="M467" s="328"/>
      <c r="N467" s="328"/>
      <c r="O467" s="328"/>
      <c r="P467" s="328"/>
      <c r="Q467" s="328"/>
      <c r="R467" s="328"/>
      <c r="S467" s="328"/>
      <c r="V467" s="328"/>
      <c r="W467" s="374"/>
      <c r="AJ467" s="333"/>
    </row>
    <row r="468" spans="1:36" s="317" customFormat="1" ht="12.75" customHeight="1" x14ac:dyDescent="0.3">
      <c r="A468" s="149"/>
      <c r="C468" s="328"/>
      <c r="D468" s="328"/>
      <c r="E468" s="328"/>
      <c r="F468" s="328"/>
      <c r="G468" s="328"/>
      <c r="H468" s="328"/>
      <c r="I468" s="328"/>
      <c r="J468" s="328"/>
      <c r="K468" s="328"/>
      <c r="L468" s="328"/>
      <c r="M468" s="328"/>
      <c r="N468" s="328"/>
      <c r="O468" s="328"/>
      <c r="P468" s="328"/>
      <c r="Q468" s="328"/>
      <c r="R468" s="328"/>
      <c r="S468" s="328"/>
      <c r="V468" s="328"/>
      <c r="W468" s="374"/>
      <c r="AJ468" s="333"/>
    </row>
    <row r="469" spans="1:36" s="317" customFormat="1" ht="12.75" customHeight="1" x14ac:dyDescent="0.3">
      <c r="A469" s="149"/>
      <c r="C469" s="328"/>
      <c r="D469" s="328"/>
      <c r="E469" s="328"/>
      <c r="F469" s="328"/>
      <c r="G469" s="328"/>
      <c r="H469" s="328"/>
      <c r="I469" s="328"/>
      <c r="J469" s="328"/>
      <c r="K469" s="328"/>
      <c r="L469" s="328"/>
      <c r="M469" s="328"/>
      <c r="N469" s="328"/>
      <c r="O469" s="328"/>
      <c r="P469" s="328"/>
      <c r="Q469" s="328"/>
      <c r="R469" s="328"/>
      <c r="S469" s="328"/>
      <c r="V469" s="328"/>
      <c r="W469" s="374"/>
      <c r="AJ469" s="333"/>
    </row>
    <row r="470" spans="1:36" s="317" customFormat="1" ht="12.75" customHeight="1" x14ac:dyDescent="0.3">
      <c r="A470" s="149"/>
      <c r="C470" s="328"/>
      <c r="D470" s="328"/>
      <c r="E470" s="328"/>
      <c r="F470" s="328"/>
      <c r="G470" s="328"/>
      <c r="H470" s="328"/>
      <c r="I470" s="328"/>
      <c r="J470" s="328"/>
      <c r="K470" s="328"/>
      <c r="L470" s="328"/>
      <c r="M470" s="328"/>
      <c r="N470" s="328"/>
      <c r="O470" s="328"/>
      <c r="P470" s="328"/>
      <c r="Q470" s="328"/>
      <c r="R470" s="328"/>
      <c r="S470" s="328"/>
      <c r="V470" s="328"/>
      <c r="W470" s="374"/>
      <c r="AJ470" s="333"/>
    </row>
    <row r="471" spans="1:36" s="317" customFormat="1" ht="12.75" customHeight="1" x14ac:dyDescent="0.3">
      <c r="A471" s="149"/>
      <c r="C471" s="328"/>
      <c r="D471" s="328"/>
      <c r="E471" s="328"/>
      <c r="F471" s="328"/>
      <c r="G471" s="328"/>
      <c r="H471" s="328"/>
      <c r="I471" s="328"/>
      <c r="J471" s="328"/>
      <c r="K471" s="328"/>
      <c r="L471" s="328"/>
      <c r="M471" s="328"/>
      <c r="N471" s="328"/>
      <c r="O471" s="328"/>
      <c r="P471" s="328"/>
      <c r="Q471" s="328"/>
      <c r="R471" s="328"/>
      <c r="S471" s="328"/>
      <c r="V471" s="328"/>
      <c r="W471" s="374"/>
      <c r="AJ471" s="333"/>
    </row>
    <row r="472" spans="1:36" s="317" customFormat="1" ht="12.75" customHeight="1" x14ac:dyDescent="0.3">
      <c r="A472" s="149"/>
      <c r="C472" s="328"/>
      <c r="D472" s="328"/>
      <c r="E472" s="328"/>
      <c r="F472" s="328"/>
      <c r="G472" s="328"/>
      <c r="H472" s="328"/>
      <c r="I472" s="328"/>
      <c r="J472" s="328"/>
      <c r="K472" s="328"/>
      <c r="L472" s="328"/>
      <c r="M472" s="328"/>
      <c r="N472" s="328"/>
      <c r="O472" s="328"/>
      <c r="P472" s="328"/>
      <c r="Q472" s="328"/>
      <c r="R472" s="328"/>
      <c r="S472" s="328"/>
      <c r="V472" s="328"/>
      <c r="W472" s="374"/>
      <c r="AJ472" s="333"/>
    </row>
    <row r="473" spans="1:36" s="317" customFormat="1" ht="12.75" customHeight="1" x14ac:dyDescent="0.3">
      <c r="A473" s="149"/>
      <c r="C473" s="328"/>
      <c r="D473" s="328"/>
      <c r="E473" s="328"/>
      <c r="F473" s="328"/>
      <c r="G473" s="328"/>
      <c r="H473" s="328"/>
      <c r="I473" s="328"/>
      <c r="J473" s="328"/>
      <c r="K473" s="328"/>
      <c r="L473" s="328"/>
      <c r="M473" s="328"/>
      <c r="N473" s="328"/>
      <c r="O473" s="328"/>
      <c r="P473" s="328"/>
      <c r="Q473" s="328"/>
      <c r="R473" s="328"/>
      <c r="S473" s="328"/>
      <c r="V473" s="328"/>
      <c r="W473" s="374"/>
      <c r="AJ473" s="333"/>
    </row>
    <row r="474" spans="1:36" s="317" customFormat="1" ht="12.75" customHeight="1" x14ac:dyDescent="0.3">
      <c r="A474" s="149"/>
      <c r="C474" s="328"/>
      <c r="D474" s="328"/>
      <c r="E474" s="328"/>
      <c r="F474" s="328"/>
      <c r="G474" s="328"/>
      <c r="H474" s="328"/>
      <c r="I474" s="328"/>
      <c r="J474" s="328"/>
      <c r="K474" s="328"/>
      <c r="L474" s="328"/>
      <c r="M474" s="328"/>
      <c r="N474" s="328"/>
      <c r="O474" s="328"/>
      <c r="P474" s="328"/>
      <c r="Q474" s="328"/>
      <c r="R474" s="328"/>
      <c r="S474" s="328"/>
      <c r="V474" s="328"/>
      <c r="W474" s="374"/>
      <c r="AJ474" s="333"/>
    </row>
    <row r="475" spans="1:36" s="317" customFormat="1" ht="12.75" customHeight="1" x14ac:dyDescent="0.3">
      <c r="A475" s="149"/>
      <c r="C475" s="328"/>
      <c r="D475" s="328"/>
      <c r="E475" s="328"/>
      <c r="F475" s="328"/>
      <c r="G475" s="328"/>
      <c r="H475" s="328"/>
      <c r="I475" s="328"/>
      <c r="J475" s="328"/>
      <c r="K475" s="328"/>
      <c r="L475" s="328"/>
      <c r="M475" s="328"/>
      <c r="N475" s="328"/>
      <c r="O475" s="328"/>
      <c r="P475" s="328"/>
      <c r="Q475" s="328"/>
      <c r="R475" s="328"/>
      <c r="S475" s="328"/>
      <c r="V475" s="328"/>
      <c r="W475" s="374"/>
      <c r="AJ475" s="333"/>
    </row>
    <row r="476" spans="1:36" s="317" customFormat="1" ht="12.75" customHeight="1" x14ac:dyDescent="0.3">
      <c r="A476" s="149"/>
      <c r="C476" s="328"/>
      <c r="D476" s="328"/>
      <c r="E476" s="328"/>
      <c r="F476" s="328"/>
      <c r="G476" s="328"/>
      <c r="H476" s="328"/>
      <c r="I476" s="328"/>
      <c r="J476" s="328"/>
      <c r="K476" s="328"/>
      <c r="L476" s="328"/>
      <c r="M476" s="328"/>
      <c r="N476" s="328"/>
      <c r="O476" s="328"/>
      <c r="P476" s="328"/>
      <c r="Q476" s="328"/>
      <c r="R476" s="328"/>
      <c r="S476" s="328"/>
      <c r="V476" s="328"/>
      <c r="W476" s="374"/>
      <c r="AJ476" s="333"/>
    </row>
    <row r="477" spans="1:36" s="317" customFormat="1" ht="12.75" customHeight="1" x14ac:dyDescent="0.3">
      <c r="A477" s="149"/>
      <c r="C477" s="328"/>
      <c r="D477" s="328"/>
      <c r="E477" s="328"/>
      <c r="F477" s="328"/>
      <c r="G477" s="328"/>
      <c r="H477" s="328"/>
      <c r="I477" s="328"/>
      <c r="J477" s="328"/>
      <c r="K477" s="328"/>
      <c r="L477" s="328"/>
      <c r="M477" s="328"/>
      <c r="N477" s="328"/>
      <c r="O477" s="328"/>
      <c r="P477" s="328"/>
      <c r="Q477" s="328"/>
      <c r="R477" s="328"/>
      <c r="S477" s="328"/>
      <c r="V477" s="328"/>
      <c r="W477" s="374"/>
      <c r="AJ477" s="333"/>
    </row>
    <row r="478" spans="1:36" s="317" customFormat="1" ht="12.75" customHeight="1" x14ac:dyDescent="0.3">
      <c r="A478" s="149"/>
      <c r="C478" s="328"/>
      <c r="D478" s="328"/>
      <c r="E478" s="328"/>
      <c r="F478" s="328"/>
      <c r="G478" s="328"/>
      <c r="H478" s="328"/>
      <c r="I478" s="328"/>
      <c r="J478" s="328"/>
      <c r="K478" s="328"/>
      <c r="L478" s="328"/>
      <c r="M478" s="328"/>
      <c r="N478" s="328"/>
      <c r="O478" s="328"/>
      <c r="P478" s="328"/>
      <c r="Q478" s="328"/>
      <c r="R478" s="328"/>
      <c r="S478" s="328"/>
      <c r="V478" s="328"/>
      <c r="W478" s="374"/>
      <c r="AJ478" s="333"/>
    </row>
    <row r="479" spans="1:36" s="317" customFormat="1" ht="12.75" customHeight="1" x14ac:dyDescent="0.3">
      <c r="A479" s="149"/>
      <c r="C479" s="328"/>
      <c r="D479" s="328"/>
      <c r="E479" s="328"/>
      <c r="F479" s="328"/>
      <c r="G479" s="328"/>
      <c r="H479" s="328"/>
      <c r="I479" s="328"/>
      <c r="J479" s="328"/>
      <c r="K479" s="328"/>
      <c r="L479" s="328"/>
      <c r="M479" s="328"/>
      <c r="N479" s="328"/>
      <c r="O479" s="328"/>
      <c r="P479" s="328"/>
      <c r="Q479" s="328"/>
      <c r="R479" s="328"/>
      <c r="S479" s="328"/>
      <c r="V479" s="328"/>
      <c r="W479" s="374"/>
      <c r="AJ479" s="333"/>
    </row>
    <row r="480" spans="1:36" s="317" customFormat="1" ht="12.75" customHeight="1" x14ac:dyDescent="0.3">
      <c r="A480" s="149"/>
      <c r="C480" s="328"/>
      <c r="D480" s="328"/>
      <c r="E480" s="328"/>
      <c r="F480" s="328"/>
      <c r="G480" s="328"/>
      <c r="H480" s="328"/>
      <c r="I480" s="328"/>
      <c r="J480" s="328"/>
      <c r="K480" s="328"/>
      <c r="L480" s="328"/>
      <c r="M480" s="328"/>
      <c r="N480" s="328"/>
      <c r="O480" s="328"/>
      <c r="P480" s="328"/>
      <c r="Q480" s="328"/>
      <c r="R480" s="328"/>
      <c r="S480" s="328"/>
      <c r="V480" s="328"/>
      <c r="W480" s="374"/>
      <c r="AJ480" s="333"/>
    </row>
    <row r="481" spans="1:36" s="317" customFormat="1" ht="12.75" customHeight="1" x14ac:dyDescent="0.3">
      <c r="A481" s="149"/>
      <c r="C481" s="328"/>
      <c r="D481" s="328"/>
      <c r="E481" s="328"/>
      <c r="F481" s="328"/>
      <c r="G481" s="328"/>
      <c r="H481" s="328"/>
      <c r="I481" s="328"/>
      <c r="J481" s="328"/>
      <c r="K481" s="328"/>
      <c r="L481" s="328"/>
      <c r="M481" s="328"/>
      <c r="N481" s="328"/>
      <c r="O481" s="328"/>
      <c r="P481" s="328"/>
      <c r="Q481" s="328"/>
      <c r="R481" s="328"/>
      <c r="S481" s="328"/>
      <c r="V481" s="328"/>
      <c r="W481" s="374"/>
      <c r="AJ481" s="333"/>
    </row>
    <row r="482" spans="1:36" s="317" customFormat="1" ht="12.75" customHeight="1" x14ac:dyDescent="0.3">
      <c r="A482" s="149"/>
      <c r="C482" s="328"/>
      <c r="D482" s="328"/>
      <c r="E482" s="328"/>
      <c r="F482" s="328"/>
      <c r="G482" s="328"/>
      <c r="H482" s="328"/>
      <c r="I482" s="328"/>
      <c r="J482" s="328"/>
      <c r="K482" s="328"/>
      <c r="L482" s="328"/>
      <c r="M482" s="328"/>
      <c r="N482" s="328"/>
      <c r="O482" s="328"/>
      <c r="P482" s="328"/>
      <c r="Q482" s="328"/>
      <c r="R482" s="328"/>
      <c r="S482" s="328"/>
      <c r="V482" s="328"/>
      <c r="W482" s="374"/>
      <c r="AJ482" s="333"/>
    </row>
    <row r="483" spans="1:36" s="317" customFormat="1" ht="12.75" customHeight="1" x14ac:dyDescent="0.3">
      <c r="A483" s="149"/>
      <c r="C483" s="328"/>
      <c r="D483" s="328"/>
      <c r="E483" s="328"/>
      <c r="F483" s="328"/>
      <c r="G483" s="328"/>
      <c r="H483" s="328"/>
      <c r="I483" s="328"/>
      <c r="J483" s="328"/>
      <c r="K483" s="328"/>
      <c r="L483" s="328"/>
      <c r="M483" s="328"/>
      <c r="N483" s="328"/>
      <c r="O483" s="328"/>
      <c r="P483" s="328"/>
      <c r="Q483" s="328"/>
      <c r="R483" s="328"/>
      <c r="S483" s="328"/>
      <c r="V483" s="328"/>
      <c r="W483" s="374"/>
      <c r="AJ483" s="333"/>
    </row>
    <row r="484" spans="1:36" s="317" customFormat="1" ht="12.75" customHeight="1" x14ac:dyDescent="0.3">
      <c r="A484" s="149"/>
      <c r="C484" s="328"/>
      <c r="D484" s="328"/>
      <c r="E484" s="328"/>
      <c r="F484" s="328"/>
      <c r="G484" s="328"/>
      <c r="H484" s="328"/>
      <c r="I484" s="328"/>
      <c r="J484" s="328"/>
      <c r="K484" s="328"/>
      <c r="L484" s="328"/>
      <c r="M484" s="328"/>
      <c r="N484" s="328"/>
      <c r="O484" s="328"/>
      <c r="P484" s="328"/>
      <c r="Q484" s="328"/>
      <c r="R484" s="328"/>
      <c r="S484" s="328"/>
      <c r="V484" s="328"/>
      <c r="W484" s="374"/>
      <c r="AJ484" s="333"/>
    </row>
    <row r="485" spans="1:36" s="317" customFormat="1" ht="12.75" customHeight="1" x14ac:dyDescent="0.3">
      <c r="A485" s="149"/>
      <c r="C485" s="328"/>
      <c r="D485" s="328"/>
      <c r="E485" s="328"/>
      <c r="F485" s="328"/>
      <c r="G485" s="328"/>
      <c r="H485" s="328"/>
      <c r="I485" s="328"/>
      <c r="J485" s="328"/>
      <c r="K485" s="328"/>
      <c r="L485" s="328"/>
      <c r="M485" s="328"/>
      <c r="N485" s="328"/>
      <c r="O485" s="328"/>
      <c r="P485" s="328"/>
      <c r="Q485" s="328"/>
      <c r="R485" s="328"/>
      <c r="S485" s="328"/>
      <c r="V485" s="328"/>
      <c r="W485" s="374"/>
      <c r="AJ485" s="333"/>
    </row>
    <row r="486" spans="1:36" s="317" customFormat="1" ht="12.75" customHeight="1" x14ac:dyDescent="0.3">
      <c r="A486" s="149"/>
      <c r="C486" s="328"/>
      <c r="D486" s="328"/>
      <c r="E486" s="328"/>
      <c r="F486" s="328"/>
      <c r="G486" s="328"/>
      <c r="H486" s="328"/>
      <c r="I486" s="328"/>
      <c r="J486" s="328"/>
      <c r="K486" s="328"/>
      <c r="L486" s="328"/>
      <c r="M486" s="328"/>
      <c r="N486" s="328"/>
      <c r="O486" s="328"/>
      <c r="P486" s="328"/>
      <c r="Q486" s="328"/>
      <c r="R486" s="328"/>
      <c r="S486" s="328"/>
      <c r="V486" s="328"/>
      <c r="W486" s="374"/>
      <c r="AJ486" s="333"/>
    </row>
    <row r="487" spans="1:36" s="317" customFormat="1" ht="12.75" customHeight="1" x14ac:dyDescent="0.3">
      <c r="A487" s="149"/>
      <c r="C487" s="328"/>
      <c r="D487" s="328"/>
      <c r="E487" s="328"/>
      <c r="F487" s="328"/>
      <c r="G487" s="328"/>
      <c r="H487" s="328"/>
      <c r="I487" s="328"/>
      <c r="J487" s="328"/>
      <c r="K487" s="328"/>
      <c r="L487" s="328"/>
      <c r="M487" s="328"/>
      <c r="N487" s="328"/>
      <c r="O487" s="328"/>
      <c r="P487" s="328"/>
      <c r="Q487" s="328"/>
      <c r="R487" s="328"/>
      <c r="S487" s="328"/>
      <c r="V487" s="328"/>
      <c r="W487" s="374"/>
      <c r="AJ487" s="333"/>
    </row>
    <row r="488" spans="1:36" s="317" customFormat="1" ht="12.75" customHeight="1" x14ac:dyDescent="0.3">
      <c r="A488" s="149"/>
      <c r="C488" s="328"/>
      <c r="D488" s="328"/>
      <c r="E488" s="328"/>
      <c r="F488" s="328"/>
      <c r="G488" s="328"/>
      <c r="H488" s="328"/>
      <c r="I488" s="328"/>
      <c r="J488" s="328"/>
      <c r="K488" s="328"/>
      <c r="L488" s="328"/>
      <c r="M488" s="328"/>
      <c r="N488" s="328"/>
      <c r="O488" s="328"/>
      <c r="P488" s="328"/>
      <c r="Q488" s="328"/>
      <c r="R488" s="328"/>
      <c r="S488" s="328"/>
      <c r="V488" s="328"/>
      <c r="W488" s="374"/>
      <c r="AJ488" s="333"/>
    </row>
    <row r="489" spans="1:36" s="317" customFormat="1" ht="12.75" customHeight="1" x14ac:dyDescent="0.3">
      <c r="A489" s="149"/>
      <c r="C489" s="328"/>
      <c r="D489" s="328"/>
      <c r="E489" s="328"/>
      <c r="F489" s="328"/>
      <c r="G489" s="328"/>
      <c r="H489" s="328"/>
      <c r="I489" s="328"/>
      <c r="J489" s="328"/>
      <c r="K489" s="328"/>
      <c r="L489" s="328"/>
      <c r="M489" s="328"/>
      <c r="N489" s="328"/>
      <c r="O489" s="328"/>
      <c r="P489" s="328"/>
      <c r="Q489" s="328"/>
      <c r="R489" s="328"/>
      <c r="S489" s="328"/>
      <c r="V489" s="328"/>
      <c r="W489" s="374"/>
      <c r="AJ489" s="333"/>
    </row>
    <row r="490" spans="1:36" s="317" customFormat="1" ht="12.75" customHeight="1" x14ac:dyDescent="0.3">
      <c r="A490" s="149"/>
      <c r="C490" s="328"/>
      <c r="D490" s="328"/>
      <c r="E490" s="328"/>
      <c r="F490" s="328"/>
      <c r="G490" s="328"/>
      <c r="H490" s="328"/>
      <c r="I490" s="328"/>
      <c r="J490" s="328"/>
      <c r="K490" s="328"/>
      <c r="L490" s="328"/>
      <c r="M490" s="328"/>
      <c r="N490" s="328"/>
      <c r="O490" s="328"/>
      <c r="P490" s="328"/>
      <c r="Q490" s="328"/>
      <c r="R490" s="328"/>
      <c r="S490" s="328"/>
      <c r="V490" s="328"/>
      <c r="W490" s="374"/>
      <c r="AJ490" s="333"/>
    </row>
    <row r="491" spans="1:36" s="317" customFormat="1" ht="12.75" customHeight="1" x14ac:dyDescent="0.3">
      <c r="A491" s="149"/>
      <c r="C491" s="328"/>
      <c r="D491" s="328"/>
      <c r="E491" s="328"/>
      <c r="F491" s="328"/>
      <c r="G491" s="328"/>
      <c r="H491" s="328"/>
      <c r="I491" s="328"/>
      <c r="J491" s="328"/>
      <c r="K491" s="328"/>
      <c r="L491" s="328"/>
      <c r="M491" s="328"/>
      <c r="N491" s="328"/>
      <c r="O491" s="328"/>
      <c r="P491" s="328"/>
      <c r="Q491" s="328"/>
      <c r="R491" s="328"/>
      <c r="S491" s="328"/>
      <c r="V491" s="328"/>
      <c r="W491" s="374"/>
      <c r="AJ491" s="333"/>
    </row>
    <row r="492" spans="1:36" s="317" customFormat="1" ht="12.75" customHeight="1" x14ac:dyDescent="0.3">
      <c r="A492" s="149"/>
      <c r="C492" s="328"/>
      <c r="D492" s="328"/>
      <c r="E492" s="328"/>
      <c r="F492" s="328"/>
      <c r="G492" s="328"/>
      <c r="H492" s="328"/>
      <c r="I492" s="328"/>
      <c r="J492" s="328"/>
      <c r="K492" s="328"/>
      <c r="L492" s="328"/>
      <c r="M492" s="328"/>
      <c r="N492" s="328"/>
      <c r="O492" s="328"/>
      <c r="P492" s="328"/>
      <c r="Q492" s="328"/>
      <c r="R492" s="328"/>
      <c r="S492" s="328"/>
      <c r="V492" s="328"/>
      <c r="W492" s="374"/>
      <c r="AJ492" s="333"/>
    </row>
    <row r="493" spans="1:36" s="317" customFormat="1" ht="12.75" customHeight="1" x14ac:dyDescent="0.3">
      <c r="A493" s="149"/>
      <c r="C493" s="328"/>
      <c r="D493" s="328"/>
      <c r="E493" s="328"/>
      <c r="F493" s="328"/>
      <c r="G493" s="328"/>
      <c r="H493" s="328"/>
      <c r="I493" s="328"/>
      <c r="J493" s="328"/>
      <c r="K493" s="328"/>
      <c r="L493" s="328"/>
      <c r="M493" s="328"/>
      <c r="N493" s="328"/>
      <c r="O493" s="328"/>
      <c r="P493" s="328"/>
      <c r="Q493" s="328"/>
      <c r="R493" s="328"/>
      <c r="S493" s="328"/>
      <c r="V493" s="328"/>
      <c r="W493" s="374"/>
      <c r="AJ493" s="333"/>
    </row>
    <row r="494" spans="1:36" s="317" customFormat="1" ht="12.75" customHeight="1" x14ac:dyDescent="0.3">
      <c r="A494" s="149"/>
      <c r="C494" s="328"/>
      <c r="D494" s="328"/>
      <c r="E494" s="328"/>
      <c r="F494" s="328"/>
      <c r="G494" s="328"/>
      <c r="H494" s="328"/>
      <c r="I494" s="328"/>
      <c r="J494" s="328"/>
      <c r="K494" s="328"/>
      <c r="L494" s="328"/>
      <c r="M494" s="328"/>
      <c r="N494" s="328"/>
      <c r="O494" s="328"/>
      <c r="P494" s="328"/>
      <c r="Q494" s="328"/>
      <c r="R494" s="328"/>
      <c r="S494" s="328"/>
      <c r="V494" s="328"/>
      <c r="W494" s="374"/>
      <c r="AJ494" s="333"/>
    </row>
    <row r="495" spans="1:36" s="317" customFormat="1" ht="12.75" customHeight="1" x14ac:dyDescent="0.3">
      <c r="A495" s="149"/>
      <c r="C495" s="328"/>
      <c r="D495" s="328"/>
      <c r="E495" s="328"/>
      <c r="F495" s="328"/>
      <c r="G495" s="328"/>
      <c r="H495" s="328"/>
      <c r="I495" s="328"/>
      <c r="J495" s="328"/>
      <c r="K495" s="328"/>
      <c r="L495" s="328"/>
      <c r="M495" s="328"/>
      <c r="N495" s="328"/>
      <c r="O495" s="328"/>
      <c r="P495" s="328"/>
      <c r="Q495" s="328"/>
      <c r="R495" s="328"/>
      <c r="S495" s="328"/>
      <c r="V495" s="328"/>
      <c r="W495" s="374"/>
      <c r="AJ495" s="333"/>
    </row>
    <row r="496" spans="1:36" s="317" customFormat="1" ht="12.75" customHeight="1" x14ac:dyDescent="0.3">
      <c r="A496" s="149"/>
      <c r="C496" s="328"/>
      <c r="D496" s="328"/>
      <c r="E496" s="328"/>
      <c r="F496" s="328"/>
      <c r="G496" s="328"/>
      <c r="H496" s="328"/>
      <c r="I496" s="328"/>
      <c r="J496" s="328"/>
      <c r="K496" s="328"/>
      <c r="L496" s="328"/>
      <c r="M496" s="328"/>
      <c r="N496" s="328"/>
      <c r="O496" s="328"/>
      <c r="P496" s="328"/>
      <c r="Q496" s="328"/>
      <c r="R496" s="328"/>
      <c r="S496" s="328"/>
      <c r="V496" s="328"/>
      <c r="W496" s="374"/>
      <c r="AJ496" s="333"/>
    </row>
    <row r="497" spans="1:36" s="317" customFormat="1" ht="12.75" customHeight="1" x14ac:dyDescent="0.3">
      <c r="A497" s="149"/>
      <c r="C497" s="328"/>
      <c r="D497" s="328"/>
      <c r="E497" s="328"/>
      <c r="F497" s="328"/>
      <c r="G497" s="328"/>
      <c r="H497" s="328"/>
      <c r="I497" s="328"/>
      <c r="J497" s="328"/>
      <c r="K497" s="328"/>
      <c r="L497" s="328"/>
      <c r="M497" s="328"/>
      <c r="N497" s="328"/>
      <c r="O497" s="328"/>
      <c r="P497" s="328"/>
      <c r="Q497" s="328"/>
      <c r="R497" s="328"/>
      <c r="S497" s="328"/>
      <c r="V497" s="328"/>
      <c r="W497" s="374"/>
      <c r="AJ497" s="333"/>
    </row>
    <row r="498" spans="1:36" s="317" customFormat="1" ht="12.75" customHeight="1" x14ac:dyDescent="0.3">
      <c r="A498" s="149"/>
      <c r="C498" s="328"/>
      <c r="D498" s="328"/>
      <c r="E498" s="328"/>
      <c r="F498" s="328"/>
      <c r="G498" s="328"/>
      <c r="H498" s="328"/>
      <c r="I498" s="328"/>
      <c r="J498" s="328"/>
      <c r="K498" s="328"/>
      <c r="L498" s="328"/>
      <c r="M498" s="328"/>
      <c r="N498" s="328"/>
      <c r="O498" s="328"/>
      <c r="P498" s="328"/>
      <c r="Q498" s="328"/>
      <c r="R498" s="328"/>
      <c r="S498" s="328"/>
      <c r="V498" s="328"/>
      <c r="W498" s="374"/>
      <c r="AJ498" s="333"/>
    </row>
    <row r="499" spans="1:36" s="317" customFormat="1" ht="12.75" customHeight="1" x14ac:dyDescent="0.3">
      <c r="A499" s="149"/>
      <c r="C499" s="328"/>
      <c r="D499" s="328"/>
      <c r="E499" s="328"/>
      <c r="F499" s="328"/>
      <c r="G499" s="328"/>
      <c r="H499" s="328"/>
      <c r="I499" s="328"/>
      <c r="J499" s="328"/>
      <c r="K499" s="328"/>
      <c r="L499" s="328"/>
      <c r="M499" s="328"/>
      <c r="N499" s="328"/>
      <c r="O499" s="328"/>
      <c r="P499" s="328"/>
      <c r="Q499" s="328"/>
      <c r="R499" s="328"/>
      <c r="S499" s="328"/>
      <c r="V499" s="328"/>
      <c r="W499" s="374"/>
      <c r="AJ499" s="333"/>
    </row>
    <row r="500" spans="1:36" s="317" customFormat="1" ht="12.75" customHeight="1" x14ac:dyDescent="0.3">
      <c r="A500" s="149"/>
      <c r="C500" s="328"/>
      <c r="D500" s="328"/>
      <c r="E500" s="328"/>
      <c r="F500" s="328"/>
      <c r="G500" s="328"/>
      <c r="H500" s="328"/>
      <c r="I500" s="328"/>
      <c r="J500" s="328"/>
      <c r="K500" s="328"/>
      <c r="L500" s="328"/>
      <c r="M500" s="328"/>
      <c r="N500" s="328"/>
      <c r="O500" s="328"/>
      <c r="P500" s="328"/>
      <c r="Q500" s="328"/>
      <c r="R500" s="328"/>
      <c r="S500" s="328"/>
      <c r="V500" s="328"/>
      <c r="W500" s="374"/>
      <c r="AJ500" s="333"/>
    </row>
    <row r="501" spans="1:36" s="317" customFormat="1" ht="12.75" customHeight="1" x14ac:dyDescent="0.3">
      <c r="A501" s="149"/>
      <c r="C501" s="328"/>
      <c r="D501" s="328"/>
      <c r="E501" s="328"/>
      <c r="F501" s="328"/>
      <c r="G501" s="328"/>
      <c r="H501" s="328"/>
      <c r="I501" s="328"/>
      <c r="J501" s="328"/>
      <c r="K501" s="328"/>
      <c r="L501" s="328"/>
      <c r="M501" s="328"/>
      <c r="N501" s="328"/>
      <c r="O501" s="328"/>
      <c r="P501" s="328"/>
      <c r="Q501" s="328"/>
      <c r="R501" s="328"/>
      <c r="S501" s="328"/>
      <c r="V501" s="328"/>
      <c r="W501" s="374"/>
      <c r="AJ501" s="333"/>
    </row>
    <row r="502" spans="1:36" s="317" customFormat="1" ht="12.75" customHeight="1" x14ac:dyDescent="0.3">
      <c r="A502" s="149"/>
      <c r="C502" s="328"/>
      <c r="D502" s="328"/>
      <c r="E502" s="328"/>
      <c r="F502" s="328"/>
      <c r="G502" s="328"/>
      <c r="H502" s="328"/>
      <c r="I502" s="328"/>
      <c r="J502" s="328"/>
      <c r="K502" s="328"/>
      <c r="L502" s="328"/>
      <c r="M502" s="328"/>
      <c r="N502" s="328"/>
      <c r="O502" s="328"/>
      <c r="P502" s="328"/>
      <c r="Q502" s="328"/>
      <c r="R502" s="328"/>
      <c r="S502" s="328"/>
      <c r="V502" s="328"/>
      <c r="W502" s="374"/>
      <c r="AJ502" s="333"/>
    </row>
    <row r="503" spans="1:36" s="317" customFormat="1" ht="12.75" customHeight="1" x14ac:dyDescent="0.3">
      <c r="A503" s="149"/>
      <c r="C503" s="328"/>
      <c r="D503" s="328"/>
      <c r="E503" s="328"/>
      <c r="F503" s="328"/>
      <c r="G503" s="328"/>
      <c r="H503" s="328"/>
      <c r="I503" s="328"/>
      <c r="J503" s="328"/>
      <c r="K503" s="328"/>
      <c r="L503" s="328"/>
      <c r="M503" s="328"/>
      <c r="N503" s="328"/>
      <c r="O503" s="328"/>
      <c r="P503" s="328"/>
      <c r="Q503" s="328"/>
      <c r="R503" s="328"/>
      <c r="S503" s="328"/>
      <c r="V503" s="328"/>
      <c r="W503" s="374"/>
      <c r="AJ503" s="333"/>
    </row>
    <row r="504" spans="1:36" s="317" customFormat="1" ht="12.75" customHeight="1" x14ac:dyDescent="0.3">
      <c r="A504" s="149"/>
      <c r="C504" s="328"/>
      <c r="D504" s="328"/>
      <c r="E504" s="328"/>
      <c r="F504" s="328"/>
      <c r="G504" s="328"/>
      <c r="H504" s="328"/>
      <c r="I504" s="328"/>
      <c r="J504" s="328"/>
      <c r="K504" s="328"/>
      <c r="L504" s="328"/>
      <c r="M504" s="328"/>
      <c r="N504" s="328"/>
      <c r="O504" s="328"/>
      <c r="P504" s="328"/>
      <c r="Q504" s="328"/>
      <c r="R504" s="328"/>
      <c r="S504" s="328"/>
      <c r="V504" s="328"/>
      <c r="W504" s="374"/>
      <c r="AJ504" s="333"/>
    </row>
    <row r="505" spans="1:36" s="317" customFormat="1" ht="12.75" customHeight="1" x14ac:dyDescent="0.3">
      <c r="A505" s="149"/>
      <c r="C505" s="328"/>
      <c r="D505" s="328"/>
      <c r="E505" s="328"/>
      <c r="F505" s="328"/>
      <c r="G505" s="328"/>
      <c r="H505" s="328"/>
      <c r="I505" s="328"/>
      <c r="J505" s="328"/>
      <c r="K505" s="328"/>
      <c r="L505" s="328"/>
      <c r="M505" s="328"/>
      <c r="N505" s="328"/>
      <c r="O505" s="328"/>
      <c r="P505" s="328"/>
      <c r="Q505" s="328"/>
      <c r="R505" s="328"/>
      <c r="S505" s="328"/>
      <c r="V505" s="328"/>
      <c r="W505" s="374"/>
      <c r="AJ505" s="333"/>
    </row>
    <row r="506" spans="1:36" s="317" customFormat="1" ht="12.75" customHeight="1" x14ac:dyDescent="0.3">
      <c r="A506" s="149"/>
      <c r="C506" s="328"/>
      <c r="D506" s="328"/>
      <c r="E506" s="328"/>
      <c r="F506" s="328"/>
      <c r="G506" s="328"/>
      <c r="H506" s="328"/>
      <c r="I506" s="328"/>
      <c r="J506" s="328"/>
      <c r="K506" s="328"/>
      <c r="L506" s="328"/>
      <c r="M506" s="328"/>
      <c r="N506" s="328"/>
      <c r="O506" s="328"/>
      <c r="P506" s="328"/>
      <c r="Q506" s="328"/>
      <c r="R506" s="328"/>
      <c r="S506" s="328"/>
      <c r="V506" s="328"/>
      <c r="W506" s="374"/>
      <c r="AJ506" s="333"/>
    </row>
    <row r="507" spans="1:36" s="317" customFormat="1" ht="12.75" customHeight="1" x14ac:dyDescent="0.3">
      <c r="A507" s="149"/>
      <c r="C507" s="328"/>
      <c r="D507" s="328"/>
      <c r="E507" s="328"/>
      <c r="F507" s="328"/>
      <c r="G507" s="328"/>
      <c r="H507" s="328"/>
      <c r="I507" s="328"/>
      <c r="J507" s="328"/>
      <c r="K507" s="328"/>
      <c r="L507" s="328"/>
      <c r="M507" s="328"/>
      <c r="N507" s="328"/>
      <c r="O507" s="328"/>
      <c r="P507" s="328"/>
      <c r="Q507" s="328"/>
      <c r="R507" s="328"/>
      <c r="S507" s="328"/>
      <c r="V507" s="328"/>
      <c r="W507" s="374"/>
      <c r="AJ507" s="333"/>
    </row>
    <row r="508" spans="1:36" s="317" customFormat="1" ht="12.75" customHeight="1" x14ac:dyDescent="0.3">
      <c r="A508" s="149"/>
      <c r="C508" s="328"/>
      <c r="D508" s="328"/>
      <c r="E508" s="328"/>
      <c r="F508" s="328"/>
      <c r="G508" s="328"/>
      <c r="H508" s="328"/>
      <c r="I508" s="328"/>
      <c r="J508" s="328"/>
      <c r="K508" s="328"/>
      <c r="L508" s="328"/>
      <c r="M508" s="328"/>
      <c r="N508" s="328"/>
      <c r="O508" s="328"/>
      <c r="P508" s="328"/>
      <c r="Q508" s="328"/>
      <c r="R508" s="328"/>
      <c r="S508" s="328"/>
      <c r="V508" s="328"/>
      <c r="W508" s="374"/>
      <c r="AJ508" s="333"/>
    </row>
    <row r="509" spans="1:36" s="317" customFormat="1" ht="12.75" customHeight="1" x14ac:dyDescent="0.3">
      <c r="A509" s="149"/>
      <c r="C509" s="328"/>
      <c r="D509" s="328"/>
      <c r="E509" s="328"/>
      <c r="F509" s="328"/>
      <c r="G509" s="328"/>
      <c r="H509" s="328"/>
      <c r="I509" s="328"/>
      <c r="J509" s="328"/>
      <c r="K509" s="328"/>
      <c r="L509" s="328"/>
      <c r="M509" s="328"/>
      <c r="N509" s="328"/>
      <c r="O509" s="328"/>
      <c r="P509" s="328"/>
      <c r="Q509" s="328"/>
      <c r="R509" s="328"/>
      <c r="S509" s="328"/>
      <c r="V509" s="328"/>
      <c r="W509" s="374"/>
      <c r="AJ509" s="333"/>
    </row>
    <row r="510" spans="1:36" s="317" customFormat="1" ht="12.75" customHeight="1" x14ac:dyDescent="0.3">
      <c r="A510" s="149"/>
      <c r="C510" s="328"/>
      <c r="D510" s="328"/>
      <c r="E510" s="328"/>
      <c r="F510" s="328"/>
      <c r="G510" s="328"/>
      <c r="H510" s="328"/>
      <c r="I510" s="328"/>
      <c r="J510" s="328"/>
      <c r="K510" s="328"/>
      <c r="L510" s="328"/>
      <c r="M510" s="328"/>
      <c r="N510" s="328"/>
      <c r="O510" s="328"/>
      <c r="P510" s="328"/>
      <c r="Q510" s="328"/>
      <c r="R510" s="328"/>
      <c r="S510" s="328"/>
      <c r="V510" s="328"/>
      <c r="W510" s="374"/>
      <c r="AJ510" s="333"/>
    </row>
    <row r="511" spans="1:36" s="317" customFormat="1" ht="12.75" customHeight="1" x14ac:dyDescent="0.3">
      <c r="A511" s="149"/>
      <c r="C511" s="328"/>
      <c r="D511" s="328"/>
      <c r="E511" s="328"/>
      <c r="F511" s="328"/>
      <c r="G511" s="328"/>
      <c r="H511" s="328"/>
      <c r="I511" s="328"/>
      <c r="J511" s="328"/>
      <c r="K511" s="328"/>
      <c r="L511" s="328"/>
      <c r="M511" s="328"/>
      <c r="N511" s="328"/>
      <c r="O511" s="328"/>
      <c r="P511" s="328"/>
      <c r="Q511" s="328"/>
      <c r="R511" s="328"/>
      <c r="S511" s="328"/>
      <c r="V511" s="328"/>
      <c r="W511" s="374"/>
      <c r="AJ511" s="333"/>
    </row>
    <row r="512" spans="1:36" s="317" customFormat="1" ht="12.75" customHeight="1" x14ac:dyDescent="0.3">
      <c r="A512" s="149"/>
      <c r="C512" s="328"/>
      <c r="D512" s="328"/>
      <c r="E512" s="328"/>
      <c r="F512" s="328"/>
      <c r="G512" s="328"/>
      <c r="H512" s="328"/>
      <c r="I512" s="328"/>
      <c r="J512" s="328"/>
      <c r="K512" s="328"/>
      <c r="L512" s="328"/>
      <c r="M512" s="328"/>
      <c r="N512" s="328"/>
      <c r="O512" s="328"/>
      <c r="P512" s="328"/>
      <c r="Q512" s="328"/>
      <c r="R512" s="328"/>
      <c r="S512" s="328"/>
      <c r="V512" s="328"/>
      <c r="W512" s="374"/>
      <c r="AJ512" s="333"/>
    </row>
    <row r="513" spans="1:36" s="317" customFormat="1" ht="12.75" customHeight="1" x14ac:dyDescent="0.3">
      <c r="A513" s="149"/>
      <c r="C513" s="328"/>
      <c r="D513" s="328"/>
      <c r="E513" s="328"/>
      <c r="F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Q513" s="328"/>
      <c r="R513" s="328"/>
      <c r="S513" s="328"/>
      <c r="V513" s="328"/>
      <c r="W513" s="374"/>
      <c r="AJ513" s="333"/>
    </row>
    <row r="514" spans="1:36" s="317" customFormat="1" ht="12.75" customHeight="1" x14ac:dyDescent="0.3">
      <c r="A514" s="149"/>
      <c r="C514" s="328"/>
      <c r="D514" s="328"/>
      <c r="E514" s="328"/>
      <c r="F514" s="328"/>
      <c r="G514" s="328"/>
      <c r="H514" s="328"/>
      <c r="I514" s="328"/>
      <c r="J514" s="328"/>
      <c r="K514" s="328"/>
      <c r="L514" s="328"/>
      <c r="M514" s="328"/>
      <c r="N514" s="328"/>
      <c r="O514" s="328"/>
      <c r="P514" s="328"/>
      <c r="Q514" s="328"/>
      <c r="R514" s="328"/>
      <c r="S514" s="328"/>
      <c r="V514" s="328"/>
      <c r="W514" s="374"/>
      <c r="AJ514" s="333"/>
    </row>
    <row r="515" spans="1:36" s="317" customFormat="1" ht="12.75" customHeight="1" x14ac:dyDescent="0.3">
      <c r="A515" s="149"/>
      <c r="C515" s="328"/>
      <c r="D515" s="328"/>
      <c r="E515" s="328"/>
      <c r="F515" s="328"/>
      <c r="G515" s="328"/>
      <c r="H515" s="328"/>
      <c r="I515" s="328"/>
      <c r="J515" s="328"/>
      <c r="K515" s="328"/>
      <c r="L515" s="328"/>
      <c r="M515" s="328"/>
      <c r="N515" s="328"/>
      <c r="O515" s="328"/>
      <c r="P515" s="328"/>
      <c r="Q515" s="328"/>
      <c r="R515" s="328"/>
      <c r="S515" s="328"/>
      <c r="V515" s="328"/>
      <c r="W515" s="374"/>
      <c r="AJ515" s="333"/>
    </row>
    <row r="516" spans="1:36" s="317" customFormat="1" ht="12.75" customHeight="1" x14ac:dyDescent="0.3">
      <c r="A516" s="149"/>
      <c r="C516" s="328"/>
      <c r="D516" s="328"/>
      <c r="E516" s="328"/>
      <c r="F516" s="328"/>
      <c r="G516" s="328"/>
      <c r="H516" s="328"/>
      <c r="I516" s="328"/>
      <c r="J516" s="328"/>
      <c r="K516" s="328"/>
      <c r="L516" s="328"/>
      <c r="M516" s="328"/>
      <c r="N516" s="328"/>
      <c r="O516" s="328"/>
      <c r="P516" s="328"/>
      <c r="Q516" s="328"/>
      <c r="R516" s="328"/>
      <c r="S516" s="328"/>
      <c r="V516" s="328"/>
      <c r="W516" s="374"/>
      <c r="AJ516" s="333"/>
    </row>
    <row r="517" spans="1:36" s="317" customFormat="1" ht="12.75" customHeight="1" x14ac:dyDescent="0.3">
      <c r="A517" s="149"/>
      <c r="C517" s="328"/>
      <c r="D517" s="328"/>
      <c r="E517" s="328"/>
      <c r="F517" s="328"/>
      <c r="G517" s="328"/>
      <c r="H517" s="328"/>
      <c r="I517" s="328"/>
      <c r="J517" s="328"/>
      <c r="K517" s="328"/>
      <c r="L517" s="328"/>
      <c r="M517" s="328"/>
      <c r="N517" s="328"/>
      <c r="O517" s="328"/>
      <c r="P517" s="328"/>
      <c r="Q517" s="328"/>
      <c r="R517" s="328"/>
      <c r="S517" s="328"/>
      <c r="V517" s="328"/>
      <c r="W517" s="374"/>
      <c r="AJ517" s="333"/>
    </row>
    <row r="518" spans="1:36" s="317" customFormat="1" ht="12.75" customHeight="1" x14ac:dyDescent="0.3">
      <c r="A518" s="149"/>
      <c r="C518" s="328"/>
      <c r="D518" s="328"/>
      <c r="E518" s="328"/>
      <c r="F518" s="328"/>
      <c r="G518" s="328"/>
      <c r="H518" s="328"/>
      <c r="I518" s="328"/>
      <c r="J518" s="328"/>
      <c r="K518" s="328"/>
      <c r="L518" s="328"/>
      <c r="M518" s="328"/>
      <c r="N518" s="328"/>
      <c r="O518" s="328"/>
      <c r="P518" s="328"/>
      <c r="Q518" s="328"/>
      <c r="R518" s="328"/>
      <c r="S518" s="328"/>
      <c r="V518" s="328"/>
      <c r="W518" s="374"/>
      <c r="AJ518" s="333"/>
    </row>
    <row r="519" spans="1:36" s="317" customFormat="1" ht="12.75" customHeight="1" x14ac:dyDescent="0.3">
      <c r="A519" s="149"/>
      <c r="C519" s="328"/>
      <c r="D519" s="328"/>
      <c r="E519" s="328"/>
      <c r="F519" s="328"/>
      <c r="G519" s="328"/>
      <c r="H519" s="328"/>
      <c r="I519" s="328"/>
      <c r="J519" s="328"/>
      <c r="K519" s="328"/>
      <c r="L519" s="328"/>
      <c r="M519" s="328"/>
      <c r="N519" s="328"/>
      <c r="O519" s="328"/>
      <c r="P519" s="328"/>
      <c r="Q519" s="328"/>
      <c r="R519" s="328"/>
      <c r="S519" s="328"/>
      <c r="V519" s="328"/>
      <c r="W519" s="374"/>
      <c r="AJ519" s="333"/>
    </row>
    <row r="520" spans="1:36" s="317" customFormat="1" ht="12.75" customHeight="1" x14ac:dyDescent="0.3">
      <c r="A520" s="149"/>
      <c r="C520" s="328"/>
      <c r="D520" s="328"/>
      <c r="E520" s="328"/>
      <c r="F520" s="328"/>
      <c r="G520" s="328"/>
      <c r="H520" s="328"/>
      <c r="I520" s="328"/>
      <c r="J520" s="328"/>
      <c r="K520" s="328"/>
      <c r="L520" s="328"/>
      <c r="M520" s="328"/>
      <c r="N520" s="328"/>
      <c r="O520" s="328"/>
      <c r="P520" s="328"/>
      <c r="Q520" s="328"/>
      <c r="R520" s="328"/>
      <c r="S520" s="328"/>
      <c r="V520" s="328"/>
      <c r="W520" s="374"/>
      <c r="AJ520" s="333"/>
    </row>
    <row r="521" spans="1:36" s="317" customFormat="1" ht="12.75" customHeight="1" x14ac:dyDescent="0.3">
      <c r="A521" s="149"/>
      <c r="C521" s="328"/>
      <c r="D521" s="328"/>
      <c r="E521" s="328"/>
      <c r="F521" s="328"/>
      <c r="G521" s="328"/>
      <c r="H521" s="328"/>
      <c r="I521" s="328"/>
      <c r="J521" s="328"/>
      <c r="K521" s="328"/>
      <c r="L521" s="328"/>
      <c r="M521" s="328"/>
      <c r="N521" s="328"/>
      <c r="O521" s="328"/>
      <c r="P521" s="328"/>
      <c r="Q521" s="328"/>
      <c r="R521" s="328"/>
      <c r="S521" s="328"/>
      <c r="V521" s="328"/>
      <c r="W521" s="374"/>
      <c r="AJ521" s="333"/>
    </row>
    <row r="522" spans="1:36" s="317" customFormat="1" ht="12.75" customHeight="1" x14ac:dyDescent="0.3">
      <c r="A522" s="149"/>
      <c r="C522" s="328"/>
      <c r="D522" s="328"/>
      <c r="E522" s="328"/>
      <c r="F522" s="328"/>
      <c r="G522" s="328"/>
      <c r="H522" s="328"/>
      <c r="I522" s="328"/>
      <c r="J522" s="328"/>
      <c r="K522" s="328"/>
      <c r="L522" s="328"/>
      <c r="M522" s="328"/>
      <c r="N522" s="328"/>
      <c r="O522" s="328"/>
      <c r="P522" s="328"/>
      <c r="Q522" s="328"/>
      <c r="R522" s="328"/>
      <c r="S522" s="328"/>
      <c r="V522" s="328"/>
      <c r="W522" s="374"/>
      <c r="AJ522" s="333"/>
    </row>
    <row r="523" spans="1:36" s="317" customFormat="1" ht="12.75" customHeight="1" x14ac:dyDescent="0.3">
      <c r="A523" s="149"/>
      <c r="C523" s="328"/>
      <c r="D523" s="328"/>
      <c r="E523" s="328"/>
      <c r="F523" s="328"/>
      <c r="G523" s="328"/>
      <c r="H523" s="328"/>
      <c r="I523" s="328"/>
      <c r="J523" s="328"/>
      <c r="K523" s="328"/>
      <c r="L523" s="328"/>
      <c r="M523" s="328"/>
      <c r="N523" s="328"/>
      <c r="O523" s="328"/>
      <c r="P523" s="328"/>
      <c r="Q523" s="328"/>
      <c r="R523" s="328"/>
      <c r="S523" s="328"/>
      <c r="V523" s="328"/>
      <c r="W523" s="374"/>
      <c r="AJ523" s="333"/>
    </row>
    <row r="524" spans="1:36" s="317" customFormat="1" ht="12.75" customHeight="1" x14ac:dyDescent="0.3">
      <c r="A524" s="149"/>
      <c r="C524" s="328"/>
      <c r="D524" s="328"/>
      <c r="E524" s="328"/>
      <c r="F524" s="328"/>
      <c r="G524" s="328"/>
      <c r="H524" s="328"/>
      <c r="I524" s="328"/>
      <c r="J524" s="328"/>
      <c r="K524" s="328"/>
      <c r="L524" s="328"/>
      <c r="M524" s="328"/>
      <c r="N524" s="328"/>
      <c r="O524" s="328"/>
      <c r="P524" s="328"/>
      <c r="Q524" s="328"/>
      <c r="R524" s="328"/>
      <c r="S524" s="328"/>
      <c r="V524" s="328"/>
      <c r="W524" s="374"/>
      <c r="AJ524" s="333"/>
    </row>
    <row r="525" spans="1:36" s="317" customFormat="1" ht="12.75" customHeight="1" x14ac:dyDescent="0.3">
      <c r="A525" s="149"/>
      <c r="C525" s="328"/>
      <c r="D525" s="328"/>
      <c r="E525" s="328"/>
      <c r="F525" s="328"/>
      <c r="G525" s="328"/>
      <c r="H525" s="328"/>
      <c r="I525" s="328"/>
      <c r="J525" s="328"/>
      <c r="K525" s="328"/>
      <c r="L525" s="328"/>
      <c r="M525" s="328"/>
      <c r="N525" s="328"/>
      <c r="O525" s="328"/>
      <c r="P525" s="328"/>
      <c r="Q525" s="328"/>
      <c r="R525" s="328"/>
      <c r="S525" s="328"/>
      <c r="V525" s="328"/>
      <c r="W525" s="374"/>
      <c r="AJ525" s="333"/>
    </row>
    <row r="526" spans="1:36" s="317" customFormat="1" ht="12.75" customHeight="1" x14ac:dyDescent="0.3">
      <c r="A526" s="149"/>
      <c r="C526" s="328"/>
      <c r="D526" s="328"/>
      <c r="E526" s="328"/>
      <c r="F526" s="328"/>
      <c r="G526" s="328"/>
      <c r="H526" s="328"/>
      <c r="I526" s="328"/>
      <c r="J526" s="328"/>
      <c r="K526" s="328"/>
      <c r="L526" s="328"/>
      <c r="M526" s="328"/>
      <c r="N526" s="328"/>
      <c r="O526" s="328"/>
      <c r="P526" s="328"/>
      <c r="Q526" s="328"/>
      <c r="R526" s="328"/>
      <c r="S526" s="328"/>
      <c r="V526" s="328"/>
      <c r="W526" s="374"/>
      <c r="AJ526" s="333"/>
    </row>
    <row r="527" spans="1:36" s="317" customFormat="1" ht="12.75" customHeight="1" x14ac:dyDescent="0.3">
      <c r="A527" s="149"/>
      <c r="C527" s="328"/>
      <c r="D527" s="328"/>
      <c r="E527" s="328"/>
      <c r="F527" s="328"/>
      <c r="G527" s="328"/>
      <c r="H527" s="328"/>
      <c r="I527" s="328"/>
      <c r="J527" s="328"/>
      <c r="K527" s="328"/>
      <c r="L527" s="328"/>
      <c r="M527" s="328"/>
      <c r="N527" s="328"/>
      <c r="O527" s="328"/>
      <c r="P527" s="328"/>
      <c r="Q527" s="328"/>
      <c r="R527" s="328"/>
      <c r="S527" s="328"/>
      <c r="V527" s="328"/>
      <c r="W527" s="374"/>
      <c r="AJ527" s="333"/>
    </row>
    <row r="528" spans="1:36" s="317" customFormat="1" ht="12.75" customHeight="1" x14ac:dyDescent="0.3">
      <c r="A528" s="149"/>
      <c r="C528" s="328"/>
      <c r="D528" s="328"/>
      <c r="E528" s="328"/>
      <c r="F528" s="328"/>
      <c r="G528" s="328"/>
      <c r="H528" s="328"/>
      <c r="I528" s="328"/>
      <c r="J528" s="328"/>
      <c r="K528" s="328"/>
      <c r="L528" s="328"/>
      <c r="M528" s="328"/>
      <c r="N528" s="328"/>
      <c r="O528" s="328"/>
      <c r="P528" s="328"/>
      <c r="Q528" s="328"/>
      <c r="R528" s="328"/>
      <c r="S528" s="328"/>
      <c r="V528" s="328"/>
      <c r="W528" s="374"/>
      <c r="AJ528" s="333"/>
    </row>
    <row r="529" spans="1:36" s="317" customFormat="1" ht="12.75" customHeight="1" x14ac:dyDescent="0.3">
      <c r="A529" s="149"/>
      <c r="C529" s="328"/>
      <c r="D529" s="328"/>
      <c r="E529" s="328"/>
      <c r="F529" s="328"/>
      <c r="G529" s="328"/>
      <c r="H529" s="328"/>
      <c r="I529" s="328"/>
      <c r="J529" s="328"/>
      <c r="K529" s="328"/>
      <c r="L529" s="328"/>
      <c r="M529" s="328"/>
      <c r="N529" s="328"/>
      <c r="O529" s="328"/>
      <c r="P529" s="328"/>
      <c r="Q529" s="328"/>
      <c r="R529" s="328"/>
      <c r="S529" s="328"/>
      <c r="V529" s="328"/>
      <c r="W529" s="374"/>
      <c r="AJ529" s="333"/>
    </row>
    <row r="530" spans="1:36" s="317" customFormat="1" ht="12.75" customHeight="1" x14ac:dyDescent="0.3">
      <c r="A530" s="149"/>
      <c r="C530" s="328"/>
      <c r="D530" s="328"/>
      <c r="E530" s="328"/>
      <c r="F530" s="328"/>
      <c r="G530" s="328"/>
      <c r="H530" s="328"/>
      <c r="I530" s="328"/>
      <c r="J530" s="328"/>
      <c r="K530" s="328"/>
      <c r="L530" s="328"/>
      <c r="M530" s="328"/>
      <c r="N530" s="328"/>
      <c r="O530" s="328"/>
      <c r="P530" s="328"/>
      <c r="Q530" s="328"/>
      <c r="R530" s="328"/>
      <c r="S530" s="328"/>
      <c r="V530" s="328"/>
      <c r="W530" s="374"/>
      <c r="AJ530" s="333"/>
    </row>
    <row r="531" spans="1:36" s="317" customFormat="1" ht="12.75" customHeight="1" x14ac:dyDescent="0.3">
      <c r="A531" s="149"/>
      <c r="C531" s="328"/>
      <c r="D531" s="328"/>
      <c r="E531" s="328"/>
      <c r="F531" s="328"/>
      <c r="G531" s="328"/>
      <c r="H531" s="328"/>
      <c r="I531" s="328"/>
      <c r="J531" s="328"/>
      <c r="K531" s="328"/>
      <c r="L531" s="328"/>
      <c r="M531" s="328"/>
      <c r="N531" s="328"/>
      <c r="O531" s="328"/>
      <c r="P531" s="328"/>
      <c r="Q531" s="328"/>
      <c r="R531" s="328"/>
      <c r="S531" s="328"/>
      <c r="V531" s="328"/>
      <c r="W531" s="374"/>
      <c r="AJ531" s="333"/>
    </row>
    <row r="532" spans="1:36" s="317" customFormat="1" ht="12.75" customHeight="1" x14ac:dyDescent="0.3">
      <c r="A532" s="149"/>
      <c r="C532" s="328"/>
      <c r="D532" s="328"/>
      <c r="E532" s="328"/>
      <c r="F532" s="328"/>
      <c r="G532" s="328"/>
      <c r="H532" s="328"/>
      <c r="I532" s="328"/>
      <c r="J532" s="328"/>
      <c r="K532" s="328"/>
      <c r="L532" s="328"/>
      <c r="M532" s="328"/>
      <c r="N532" s="328"/>
      <c r="O532" s="328"/>
      <c r="P532" s="328"/>
      <c r="Q532" s="328"/>
      <c r="R532" s="328"/>
      <c r="S532" s="328"/>
      <c r="V532" s="328"/>
      <c r="W532" s="374"/>
      <c r="AJ532" s="333"/>
    </row>
    <row r="533" spans="1:36" s="317" customFormat="1" ht="12.75" customHeight="1" x14ac:dyDescent="0.3">
      <c r="A533" s="149"/>
      <c r="C533" s="328"/>
      <c r="D533" s="328"/>
      <c r="E533" s="328"/>
      <c r="F533" s="328"/>
      <c r="G533" s="328"/>
      <c r="H533" s="328"/>
      <c r="I533" s="328"/>
      <c r="J533" s="328"/>
      <c r="K533" s="328"/>
      <c r="L533" s="328"/>
      <c r="M533" s="328"/>
      <c r="N533" s="328"/>
      <c r="O533" s="328"/>
      <c r="P533" s="328"/>
      <c r="Q533" s="328"/>
      <c r="R533" s="328"/>
      <c r="S533" s="328"/>
      <c r="V533" s="328"/>
      <c r="W533" s="374"/>
      <c r="AJ533" s="333"/>
    </row>
    <row r="534" spans="1:36" s="317" customFormat="1" ht="12.75" customHeight="1" x14ac:dyDescent="0.3">
      <c r="A534" s="149"/>
      <c r="C534" s="328"/>
      <c r="D534" s="328"/>
      <c r="E534" s="328"/>
      <c r="F534" s="328"/>
      <c r="G534" s="328"/>
      <c r="H534" s="328"/>
      <c r="I534" s="328"/>
      <c r="J534" s="328"/>
      <c r="K534" s="328"/>
      <c r="L534" s="328"/>
      <c r="M534" s="328"/>
      <c r="N534" s="328"/>
      <c r="O534" s="328"/>
      <c r="P534" s="328"/>
      <c r="Q534" s="328"/>
      <c r="R534" s="328"/>
      <c r="S534" s="328"/>
      <c r="V534" s="328"/>
      <c r="W534" s="374"/>
      <c r="AJ534" s="333"/>
    </row>
    <row r="535" spans="1:36" s="317" customFormat="1" ht="12.75" customHeight="1" x14ac:dyDescent="0.3">
      <c r="A535" s="149"/>
      <c r="C535" s="328"/>
      <c r="D535" s="328"/>
      <c r="E535" s="328"/>
      <c r="F535" s="328"/>
      <c r="G535" s="328"/>
      <c r="H535" s="328"/>
      <c r="I535" s="328"/>
      <c r="J535" s="328"/>
      <c r="K535" s="328"/>
      <c r="L535" s="328"/>
      <c r="M535" s="328"/>
      <c r="N535" s="328"/>
      <c r="O535" s="328"/>
      <c r="P535" s="328"/>
      <c r="Q535" s="328"/>
      <c r="R535" s="328"/>
      <c r="S535" s="328"/>
      <c r="V535" s="328"/>
      <c r="W535" s="374"/>
      <c r="AJ535" s="333"/>
    </row>
    <row r="536" spans="1:36" s="317" customFormat="1" ht="12.75" customHeight="1" x14ac:dyDescent="0.3">
      <c r="A536" s="149"/>
      <c r="C536" s="328"/>
      <c r="D536" s="328"/>
      <c r="E536" s="328"/>
      <c r="F536" s="328"/>
      <c r="G536" s="328"/>
      <c r="H536" s="328"/>
      <c r="I536" s="328"/>
      <c r="J536" s="328"/>
      <c r="K536" s="328"/>
      <c r="L536" s="328"/>
      <c r="M536" s="328"/>
      <c r="N536" s="328"/>
      <c r="O536" s="328"/>
      <c r="P536" s="328"/>
      <c r="Q536" s="328"/>
      <c r="R536" s="328"/>
      <c r="S536" s="328"/>
      <c r="V536" s="328"/>
      <c r="W536" s="374"/>
      <c r="AJ536" s="333"/>
    </row>
    <row r="537" spans="1:36" s="317" customFormat="1" ht="12.75" customHeight="1" x14ac:dyDescent="0.3">
      <c r="A537" s="149"/>
      <c r="C537" s="328"/>
      <c r="D537" s="328"/>
      <c r="E537" s="328"/>
      <c r="F537" s="328"/>
      <c r="G537" s="328"/>
      <c r="H537" s="328"/>
      <c r="I537" s="328"/>
      <c r="J537" s="328"/>
      <c r="K537" s="328"/>
      <c r="L537" s="328"/>
      <c r="M537" s="328"/>
      <c r="N537" s="328"/>
      <c r="O537" s="328"/>
      <c r="P537" s="328"/>
      <c r="Q537" s="328"/>
      <c r="R537" s="328"/>
      <c r="S537" s="328"/>
      <c r="V537" s="328"/>
      <c r="W537" s="374"/>
      <c r="AJ537" s="333"/>
    </row>
    <row r="538" spans="1:36" s="317" customFormat="1" ht="12.75" customHeight="1" x14ac:dyDescent="0.3">
      <c r="A538" s="149"/>
      <c r="C538" s="328"/>
      <c r="D538" s="328"/>
      <c r="E538" s="328"/>
      <c r="F538" s="328"/>
      <c r="G538" s="328"/>
      <c r="H538" s="328"/>
      <c r="I538" s="328"/>
      <c r="J538" s="328"/>
      <c r="K538" s="328"/>
      <c r="L538" s="328"/>
      <c r="M538" s="328"/>
      <c r="N538" s="328"/>
      <c r="O538" s="328"/>
      <c r="P538" s="328"/>
      <c r="Q538" s="328"/>
      <c r="R538" s="328"/>
      <c r="S538" s="328"/>
      <c r="V538" s="328"/>
      <c r="W538" s="374"/>
      <c r="AJ538" s="333"/>
    </row>
    <row r="539" spans="1:36" s="317" customFormat="1" ht="12.75" customHeight="1" x14ac:dyDescent="0.3">
      <c r="A539" s="149"/>
      <c r="C539" s="328"/>
      <c r="D539" s="328"/>
      <c r="E539" s="328"/>
      <c r="F539" s="328"/>
      <c r="G539" s="328"/>
      <c r="H539" s="328"/>
      <c r="I539" s="328"/>
      <c r="J539" s="328"/>
      <c r="K539" s="328"/>
      <c r="L539" s="328"/>
      <c r="M539" s="328"/>
      <c r="N539" s="328"/>
      <c r="O539" s="328"/>
      <c r="P539" s="328"/>
      <c r="Q539" s="328"/>
      <c r="R539" s="328"/>
      <c r="S539" s="328"/>
      <c r="V539" s="328"/>
      <c r="W539" s="374"/>
      <c r="AJ539" s="333"/>
    </row>
    <row r="540" spans="1:36" s="317" customFormat="1" ht="12.75" customHeight="1" x14ac:dyDescent="0.3">
      <c r="A540" s="149"/>
      <c r="C540" s="328"/>
      <c r="D540" s="328"/>
      <c r="E540" s="328"/>
      <c r="F540" s="328"/>
      <c r="G540" s="328"/>
      <c r="H540" s="328"/>
      <c r="I540" s="328"/>
      <c r="J540" s="328"/>
      <c r="K540" s="328"/>
      <c r="L540" s="328"/>
      <c r="M540" s="328"/>
      <c r="N540" s="328"/>
      <c r="O540" s="328"/>
      <c r="P540" s="328"/>
      <c r="Q540" s="328"/>
      <c r="R540" s="328"/>
      <c r="S540" s="328"/>
      <c r="V540" s="328"/>
      <c r="W540" s="374"/>
      <c r="AJ540" s="333"/>
    </row>
    <row r="541" spans="1:36" s="317" customFormat="1" ht="12.75" customHeight="1" x14ac:dyDescent="0.3">
      <c r="A541" s="149"/>
      <c r="C541" s="328"/>
      <c r="D541" s="328"/>
      <c r="E541" s="328"/>
      <c r="F541" s="328"/>
      <c r="G541" s="328"/>
      <c r="H541" s="328"/>
      <c r="I541" s="328"/>
      <c r="J541" s="328"/>
      <c r="K541" s="328"/>
      <c r="L541" s="328"/>
      <c r="M541" s="328"/>
      <c r="N541" s="328"/>
      <c r="O541" s="328"/>
      <c r="P541" s="328"/>
      <c r="Q541" s="328"/>
      <c r="R541" s="328"/>
      <c r="S541" s="328"/>
      <c r="V541" s="328"/>
      <c r="W541" s="374"/>
      <c r="AJ541" s="333"/>
    </row>
    <row r="542" spans="1:36" s="317" customFormat="1" ht="12.75" customHeight="1" x14ac:dyDescent="0.3">
      <c r="A542" s="149"/>
      <c r="C542" s="328"/>
      <c r="D542" s="328"/>
      <c r="E542" s="328"/>
      <c r="F542" s="328"/>
      <c r="G542" s="328"/>
      <c r="H542" s="328"/>
      <c r="I542" s="328"/>
      <c r="J542" s="328"/>
      <c r="K542" s="328"/>
      <c r="L542" s="328"/>
      <c r="M542" s="328"/>
      <c r="N542" s="328"/>
      <c r="O542" s="328"/>
      <c r="P542" s="328"/>
      <c r="Q542" s="328"/>
      <c r="R542" s="328"/>
      <c r="S542" s="328"/>
      <c r="V542" s="328"/>
      <c r="W542" s="374"/>
      <c r="AJ542" s="333"/>
    </row>
    <row r="543" spans="1:36" s="317" customFormat="1" ht="12.75" customHeight="1" x14ac:dyDescent="0.3">
      <c r="A543" s="149"/>
      <c r="C543" s="328"/>
      <c r="D543" s="328"/>
      <c r="E543" s="328"/>
      <c r="F543" s="328"/>
      <c r="G543" s="328"/>
      <c r="H543" s="328"/>
      <c r="I543" s="328"/>
      <c r="J543" s="328"/>
      <c r="K543" s="328"/>
      <c r="L543" s="328"/>
      <c r="M543" s="328"/>
      <c r="N543" s="328"/>
      <c r="O543" s="328"/>
      <c r="P543" s="328"/>
      <c r="Q543" s="328"/>
      <c r="R543" s="328"/>
      <c r="S543" s="328"/>
      <c r="V543" s="328"/>
      <c r="W543" s="374"/>
      <c r="AJ543" s="333"/>
    </row>
    <row r="544" spans="1:36" s="317" customFormat="1" ht="12.75" customHeight="1" x14ac:dyDescent="0.3">
      <c r="A544" s="149"/>
      <c r="C544" s="328"/>
      <c r="D544" s="328"/>
      <c r="E544" s="328"/>
      <c r="F544" s="328"/>
      <c r="G544" s="328"/>
      <c r="H544" s="328"/>
      <c r="I544" s="328"/>
      <c r="J544" s="328"/>
      <c r="K544" s="328"/>
      <c r="L544" s="328"/>
      <c r="M544" s="328"/>
      <c r="N544" s="328"/>
      <c r="O544" s="328"/>
      <c r="P544" s="328"/>
      <c r="Q544" s="328"/>
      <c r="R544" s="328"/>
      <c r="S544" s="328"/>
      <c r="V544" s="328"/>
      <c r="W544" s="374"/>
      <c r="AJ544" s="333"/>
    </row>
  </sheetData>
  <mergeCells count="5">
    <mergeCell ref="S4:S5"/>
    <mergeCell ref="F4:H4"/>
    <mergeCell ref="C4:E4"/>
    <mergeCell ref="Q4:Q5"/>
    <mergeCell ref="R4:R5"/>
  </mergeCells>
  <phoneticPr fontId="0" type="noConversion"/>
  <conditionalFormatting sqref="X5:AI5">
    <cfRule type="expression" dxfId="1" priority="2">
      <formula>X5&lt;=$B$3</formula>
    </cfRule>
  </conditionalFormatting>
  <conditionalFormatting sqref="W5">
    <cfRule type="expression" dxfId="0" priority="1">
      <formula>W5&lt;=$B$3</formula>
    </cfRule>
  </conditionalFormatting>
  <pageMargins left="0.86614173228346458" right="0.23622047244094491" top="0.59055118110236227" bottom="0.70866141732283472" header="0.51181102362204722" footer="0.39370078740157483"/>
  <pageSetup paperSize="8" fitToHeight="0" orientation="landscape" cellComments="asDisplayed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zoomScale="80" zoomScaleNormal="80" workbookViewId="0">
      <pane ySplit="1" topLeftCell="A41" activePane="bottomLeft" state="frozen"/>
      <selection pane="bottomLeft" activeCell="G87" sqref="G87"/>
    </sheetView>
  </sheetViews>
  <sheetFormatPr defaultRowHeight="12.5" x14ac:dyDescent="0.25"/>
  <cols>
    <col min="1" max="1" width="14.453125" bestFit="1" customWidth="1"/>
    <col min="2" max="2" width="11.26953125" bestFit="1" customWidth="1"/>
    <col min="3" max="3" width="9.26953125" bestFit="1" customWidth="1"/>
    <col min="4" max="4" width="9.81640625" bestFit="1" customWidth="1"/>
    <col min="6" max="6" width="20.26953125" bestFit="1" customWidth="1"/>
    <col min="7" max="7" width="21.1796875" bestFit="1" customWidth="1"/>
    <col min="8" max="8" width="23.7265625" bestFit="1" customWidth="1"/>
    <col min="9" max="11" width="20.26953125" bestFit="1" customWidth="1"/>
    <col min="12" max="12" width="14.81640625" bestFit="1" customWidth="1"/>
    <col min="14" max="14" width="10.81640625" bestFit="1" customWidth="1"/>
    <col min="15" max="15" width="10.1796875" bestFit="1" customWidth="1"/>
  </cols>
  <sheetData>
    <row r="1" spans="1:14" ht="14" x14ac:dyDescent="0.3">
      <c r="A1" s="342"/>
      <c r="B1" s="342"/>
      <c r="C1" s="342"/>
      <c r="D1" s="342"/>
      <c r="E1" s="342"/>
      <c r="F1" s="343" t="s">
        <v>1051</v>
      </c>
      <c r="G1" s="343" t="s">
        <v>1052</v>
      </c>
      <c r="H1" s="343" t="s">
        <v>1053</v>
      </c>
      <c r="I1" s="343" t="s">
        <v>831</v>
      </c>
      <c r="J1" s="343" t="s">
        <v>1054</v>
      </c>
      <c r="K1" s="343" t="s">
        <v>934</v>
      </c>
      <c r="L1" s="462" t="s">
        <v>1055</v>
      </c>
      <c r="M1" s="266"/>
      <c r="N1" s="266"/>
    </row>
    <row r="2" spans="1:14" ht="12.75" customHeight="1" x14ac:dyDescent="0.25">
      <c r="A2" s="344" t="s">
        <v>1007</v>
      </c>
      <c r="B2" s="345" t="s">
        <v>1008</v>
      </c>
      <c r="C2" s="345" t="s">
        <v>1009</v>
      </c>
      <c r="D2" s="345" t="s">
        <v>1010</v>
      </c>
      <c r="E2" s="346"/>
      <c r="F2" s="345" t="s">
        <v>1011</v>
      </c>
      <c r="G2" s="345" t="s">
        <v>1012</v>
      </c>
      <c r="H2" s="345" t="s">
        <v>1056</v>
      </c>
      <c r="I2" s="345" t="s">
        <v>1013</v>
      </c>
      <c r="J2" s="345" t="s">
        <v>1014</v>
      </c>
      <c r="K2" s="345" t="s">
        <v>1015</v>
      </c>
      <c r="L2" s="462"/>
      <c r="M2" s="266"/>
      <c r="N2" s="266"/>
    </row>
    <row r="3" spans="1:14" ht="12.75" customHeight="1" x14ac:dyDescent="0.25">
      <c r="A3" s="344"/>
      <c r="B3" s="345"/>
      <c r="C3" s="345"/>
      <c r="D3" s="345"/>
      <c r="E3" s="346"/>
      <c r="F3" s="345" t="s">
        <v>1057</v>
      </c>
      <c r="G3" s="345" t="s">
        <v>1058</v>
      </c>
      <c r="H3" s="345">
        <v>0.59</v>
      </c>
      <c r="I3" s="345"/>
      <c r="J3" s="345" t="s">
        <v>1059</v>
      </c>
      <c r="K3" s="345"/>
      <c r="L3" s="463"/>
      <c r="M3" s="266"/>
      <c r="N3" s="266"/>
    </row>
    <row r="4" spans="1:14" ht="13" x14ac:dyDescent="0.3">
      <c r="A4" s="347">
        <v>42735</v>
      </c>
      <c r="B4" s="339">
        <v>836188.00000000023</v>
      </c>
      <c r="C4" s="340"/>
      <c r="D4" s="340"/>
      <c r="E4" s="341"/>
      <c r="F4" s="340">
        <v>-13766.475899999998</v>
      </c>
      <c r="G4" s="340">
        <v>3643.4212999999995</v>
      </c>
      <c r="H4" s="340">
        <v>-47455.629300000001</v>
      </c>
      <c r="I4" s="340">
        <v>-9566.5340999999989</v>
      </c>
      <c r="J4" s="340">
        <v>2531.8687</v>
      </c>
      <c r="K4" s="340">
        <v>-32977.640699999996</v>
      </c>
      <c r="L4" s="246"/>
      <c r="M4" s="266"/>
      <c r="N4" s="266"/>
    </row>
    <row r="5" spans="1:14" x14ac:dyDescent="0.25">
      <c r="A5" s="348" t="s">
        <v>832</v>
      </c>
      <c r="C5" s="246">
        <v>3633.11</v>
      </c>
      <c r="D5" s="246"/>
      <c r="E5" s="249"/>
      <c r="F5" s="246">
        <f>-0.59*C5</f>
        <v>-2143.5349000000001</v>
      </c>
      <c r="G5" s="246"/>
      <c r="H5" s="246"/>
      <c r="I5" s="246">
        <f>-0.41*C5</f>
        <v>-1489.5751</v>
      </c>
      <c r="J5" s="246"/>
      <c r="K5" s="247"/>
      <c r="L5" s="246">
        <f>C5</f>
        <v>3633.11</v>
      </c>
      <c r="M5" s="266"/>
      <c r="N5" s="266"/>
    </row>
    <row r="6" spans="1:14" x14ac:dyDescent="0.25">
      <c r="A6" s="348" t="s">
        <v>1016</v>
      </c>
      <c r="B6" s="246"/>
      <c r="C6" s="246"/>
      <c r="D6" s="246"/>
      <c r="E6" s="249"/>
      <c r="F6" s="246"/>
      <c r="G6" s="246"/>
      <c r="H6" s="246"/>
      <c r="I6" s="246"/>
      <c r="J6" s="246"/>
      <c r="K6" s="247"/>
      <c r="L6" s="246"/>
      <c r="M6" s="266"/>
      <c r="N6" s="266"/>
    </row>
    <row r="7" spans="1:14" x14ac:dyDescent="0.25">
      <c r="A7" s="348" t="s">
        <v>832</v>
      </c>
      <c r="B7" s="246"/>
      <c r="C7" s="246">
        <v>-3633.11</v>
      </c>
      <c r="D7" s="246"/>
      <c r="E7" s="249"/>
      <c r="F7" s="246"/>
      <c r="G7" s="246"/>
      <c r="H7" s="246"/>
      <c r="I7" s="246"/>
      <c r="J7" s="246"/>
      <c r="K7" s="247"/>
      <c r="L7" s="246">
        <f>C7</f>
        <v>-3633.11</v>
      </c>
      <c r="M7" s="266"/>
      <c r="N7" s="266"/>
    </row>
    <row r="8" spans="1:14" x14ac:dyDescent="0.25">
      <c r="A8" s="348" t="s">
        <v>1016</v>
      </c>
      <c r="B8" s="246"/>
      <c r="C8" s="246"/>
      <c r="D8" s="246"/>
      <c r="E8" s="249"/>
      <c r="F8" s="246"/>
      <c r="G8" s="246"/>
      <c r="H8" s="246"/>
      <c r="I8" s="246">
        <f>0.41*D8</f>
        <v>0</v>
      </c>
      <c r="J8" s="246"/>
      <c r="K8" s="247"/>
      <c r="L8" s="246"/>
      <c r="M8" s="266"/>
      <c r="N8" s="266"/>
    </row>
    <row r="9" spans="1:14" x14ac:dyDescent="0.25">
      <c r="A9" s="348" t="s">
        <v>1017</v>
      </c>
      <c r="B9" s="246"/>
      <c r="C9" s="246"/>
      <c r="D9" s="246">
        <v>-1539.86</v>
      </c>
      <c r="E9" s="246"/>
      <c r="F9" s="246"/>
      <c r="G9" s="246"/>
      <c r="H9" s="246"/>
      <c r="I9" s="246"/>
      <c r="J9" s="246"/>
      <c r="K9" s="247"/>
      <c r="L9" s="246">
        <v>-1539.86</v>
      </c>
      <c r="M9" s="266"/>
      <c r="N9" s="266"/>
    </row>
    <row r="10" spans="1:14" x14ac:dyDescent="0.25">
      <c r="A10" s="348" t="s">
        <v>1018</v>
      </c>
      <c r="B10" s="246"/>
      <c r="C10" s="246">
        <v>27161.86</v>
      </c>
      <c r="D10" s="246"/>
      <c r="E10" s="249"/>
      <c r="F10" s="247"/>
      <c r="G10" s="246"/>
      <c r="H10" s="246">
        <f>-0.59*L10</f>
        <v>-16025.4974</v>
      </c>
      <c r="I10" s="246"/>
      <c r="J10" s="246"/>
      <c r="K10" s="246">
        <f>-0.41*L10</f>
        <v>-11136.3626</v>
      </c>
      <c r="L10" s="246">
        <f>C10</f>
        <v>27161.86</v>
      </c>
      <c r="M10" s="266"/>
      <c r="N10" s="266"/>
    </row>
    <row r="11" spans="1:14" x14ac:dyDescent="0.25">
      <c r="A11" s="349">
        <v>42825</v>
      </c>
      <c r="B11" s="335">
        <f>SUM(B4:D10)</f>
        <v>861810.00000000023</v>
      </c>
      <c r="C11" s="336"/>
      <c r="D11" s="336"/>
      <c r="E11" s="337"/>
      <c r="F11" s="338">
        <f>SUM(F4:F10)</f>
        <v>-15910.010799999998</v>
      </c>
      <c r="G11" s="338">
        <f>SUM(G4:G10)</f>
        <v>3643.4212999999995</v>
      </c>
      <c r="H11" s="338">
        <f t="shared" ref="H11:K11" si="0">SUM(H4:H10)</f>
        <v>-63481.126700000001</v>
      </c>
      <c r="I11" s="338">
        <f t="shared" si="0"/>
        <v>-11056.109199999999</v>
      </c>
      <c r="J11" s="338">
        <f t="shared" si="0"/>
        <v>2531.8687</v>
      </c>
      <c r="K11" s="338">
        <f t="shared" si="0"/>
        <v>-44114.003299999997</v>
      </c>
      <c r="L11" s="336">
        <f>B4+SUM(L5:L10)</f>
        <v>861810.00000000023</v>
      </c>
      <c r="M11" s="266"/>
      <c r="N11" s="266"/>
    </row>
    <row r="12" spans="1:14" x14ac:dyDescent="0.25">
      <c r="A12" s="348" t="s">
        <v>1049</v>
      </c>
      <c r="C12" s="250">
        <v>4962</v>
      </c>
      <c r="D12" s="246"/>
      <c r="E12" s="249"/>
      <c r="F12" s="246">
        <f>-0.59*C12</f>
        <v>-2927.58</v>
      </c>
      <c r="G12" s="246"/>
      <c r="H12" s="246"/>
      <c r="I12" s="246">
        <f>-0.41*C12</f>
        <v>-2034.4199999999998</v>
      </c>
      <c r="J12" s="246"/>
      <c r="K12" s="247"/>
      <c r="L12" s="246">
        <f>C12</f>
        <v>4962</v>
      </c>
      <c r="M12" s="266"/>
      <c r="N12" s="266"/>
    </row>
    <row r="13" spans="1:14" x14ac:dyDescent="0.25">
      <c r="A13" s="348" t="s">
        <v>1050</v>
      </c>
      <c r="C13" s="246">
        <v>3288</v>
      </c>
      <c r="D13" s="246"/>
      <c r="E13" s="249"/>
      <c r="F13" s="246">
        <f>-0.59*C13</f>
        <v>-1939.9199999999998</v>
      </c>
      <c r="G13" s="246"/>
      <c r="H13" s="246"/>
      <c r="I13" s="246">
        <f>-0.41*C13</f>
        <v>-1348.08</v>
      </c>
      <c r="J13" s="246"/>
      <c r="K13" s="247"/>
      <c r="L13" s="246">
        <f>C13</f>
        <v>3288</v>
      </c>
      <c r="M13" s="266"/>
      <c r="N13" s="266"/>
    </row>
    <row r="14" spans="1:14" x14ac:dyDescent="0.25">
      <c r="A14" s="348" t="s">
        <v>832</v>
      </c>
      <c r="C14" s="246">
        <v>6063.79</v>
      </c>
      <c r="D14" s="246"/>
      <c r="E14" s="249"/>
      <c r="F14" s="246">
        <f>-0.59*C14</f>
        <v>-3577.6360999999997</v>
      </c>
      <c r="G14" s="246"/>
      <c r="H14" s="246"/>
      <c r="I14" s="246">
        <f>-0.41*C14</f>
        <v>-2486.1538999999998</v>
      </c>
      <c r="J14" s="246"/>
      <c r="K14" s="246"/>
      <c r="L14" s="246">
        <f>C14</f>
        <v>6063.79</v>
      </c>
      <c r="M14" s="266"/>
      <c r="N14" s="266"/>
    </row>
    <row r="15" spans="1:14" x14ac:dyDescent="0.25">
      <c r="A15" s="348" t="s">
        <v>1060</v>
      </c>
      <c r="B15" s="246"/>
      <c r="C15" s="246"/>
      <c r="D15" s="246"/>
      <c r="E15" s="249"/>
      <c r="F15" s="246"/>
      <c r="G15" s="246"/>
      <c r="H15" s="246"/>
      <c r="I15" s="246"/>
      <c r="J15" s="246"/>
      <c r="K15" s="247"/>
      <c r="L15" s="246"/>
      <c r="M15" s="266"/>
      <c r="N15" s="266"/>
    </row>
    <row r="16" spans="1:14" x14ac:dyDescent="0.25">
      <c r="A16" s="348" t="s">
        <v>1049</v>
      </c>
      <c r="B16" s="248"/>
      <c r="C16" s="246"/>
      <c r="D16" s="247"/>
      <c r="E16" s="247"/>
      <c r="F16" s="247"/>
      <c r="G16" s="247"/>
      <c r="H16" s="247"/>
      <c r="I16" s="247"/>
      <c r="J16" s="247"/>
      <c r="K16" s="247"/>
      <c r="L16" s="246"/>
      <c r="M16" s="266"/>
      <c r="N16" s="266"/>
    </row>
    <row r="17" spans="1:14" x14ac:dyDescent="0.25">
      <c r="A17" s="348" t="s">
        <v>1050</v>
      </c>
      <c r="B17" s="248"/>
      <c r="C17" s="246">
        <v>-8250</v>
      </c>
      <c r="D17" s="247"/>
      <c r="E17" s="247"/>
      <c r="F17" s="246">
        <f>-0.59*C17</f>
        <v>4867.5</v>
      </c>
      <c r="G17" s="247"/>
      <c r="H17" s="247"/>
      <c r="I17" s="246">
        <f>-0.41*C17</f>
        <v>3382.5</v>
      </c>
      <c r="J17" s="247"/>
      <c r="K17" s="247"/>
      <c r="L17" s="246">
        <f>C17</f>
        <v>-8250</v>
      </c>
      <c r="M17" s="266"/>
      <c r="N17" s="266"/>
    </row>
    <row r="18" spans="1:14" x14ac:dyDescent="0.25">
      <c r="A18" s="348" t="s">
        <v>832</v>
      </c>
      <c r="B18" s="247"/>
      <c r="C18" s="246">
        <v>-6040.01</v>
      </c>
      <c r="D18" s="247"/>
      <c r="E18" s="247"/>
      <c r="F18" s="246"/>
      <c r="G18" s="247"/>
      <c r="H18" s="247"/>
      <c r="I18" s="246"/>
      <c r="J18" s="247"/>
      <c r="K18" s="247"/>
      <c r="L18" s="246">
        <f>C18</f>
        <v>-6040.01</v>
      </c>
      <c r="M18" s="266"/>
      <c r="N18" s="266"/>
    </row>
    <row r="19" spans="1:14" x14ac:dyDescent="0.25">
      <c r="A19" s="348" t="s">
        <v>1060</v>
      </c>
      <c r="B19" s="248"/>
      <c r="C19" s="247"/>
      <c r="D19" s="247"/>
      <c r="E19" s="247"/>
      <c r="F19" s="247"/>
      <c r="G19" s="247"/>
      <c r="H19" s="247"/>
      <c r="I19" s="247"/>
      <c r="J19" s="247"/>
      <c r="K19" s="247"/>
      <c r="L19" s="246"/>
      <c r="M19" s="266"/>
      <c r="N19" s="266"/>
    </row>
    <row r="20" spans="1:14" x14ac:dyDescent="0.25">
      <c r="A20" s="348" t="s">
        <v>1061</v>
      </c>
      <c r="B20" s="248"/>
      <c r="C20" s="247"/>
      <c r="D20" s="246">
        <v>-1540.76</v>
      </c>
      <c r="E20" s="247"/>
      <c r="F20" s="247"/>
      <c r="G20" s="246">
        <f>-0.59*D20</f>
        <v>909.0483999999999</v>
      </c>
      <c r="H20" s="247"/>
      <c r="I20" s="247"/>
      <c r="J20" s="246">
        <f>-0.41*D20</f>
        <v>631.71159999999998</v>
      </c>
      <c r="K20" s="247"/>
      <c r="L20" s="246">
        <f>D20</f>
        <v>-1540.76</v>
      </c>
      <c r="M20" s="266"/>
      <c r="N20" s="266"/>
    </row>
    <row r="21" spans="1:14" x14ac:dyDescent="0.25">
      <c r="A21" s="348" t="s">
        <v>1018</v>
      </c>
      <c r="B21" s="248"/>
      <c r="C21" s="248">
        <v>5640.98</v>
      </c>
      <c r="D21" s="247"/>
      <c r="E21" s="247"/>
      <c r="F21" s="247"/>
      <c r="G21" s="247"/>
      <c r="H21" s="246">
        <f>-0.59*L21</f>
        <v>-3328.1781999999994</v>
      </c>
      <c r="I21" s="247"/>
      <c r="J21" s="247"/>
      <c r="K21" s="246">
        <f>-0.41*L21</f>
        <v>-2312.8017999999997</v>
      </c>
      <c r="L21" s="246">
        <f>C21</f>
        <v>5640.98</v>
      </c>
      <c r="M21" s="266"/>
      <c r="N21" s="266"/>
    </row>
    <row r="22" spans="1:14" x14ac:dyDescent="0.25">
      <c r="A22" s="349">
        <v>42916</v>
      </c>
      <c r="B22" s="335">
        <f>SUM(B11:D21)</f>
        <v>865934.00000000023</v>
      </c>
      <c r="C22" s="336"/>
      <c r="D22" s="336"/>
      <c r="E22" s="337"/>
      <c r="F22" s="338">
        <f>SUM(F11:F21)</f>
        <v>-19487.646899999996</v>
      </c>
      <c r="G22" s="338">
        <f t="shared" ref="G22:K22" si="1">SUM(G11:G21)</f>
        <v>4552.4696999999996</v>
      </c>
      <c r="H22" s="338">
        <f t="shared" si="1"/>
        <v>-66809.304900000003</v>
      </c>
      <c r="I22" s="338">
        <f t="shared" si="1"/>
        <v>-13542.2631</v>
      </c>
      <c r="J22" s="338">
        <f t="shared" si="1"/>
        <v>3163.5803000000001</v>
      </c>
      <c r="K22" s="338">
        <f t="shared" si="1"/>
        <v>-46426.805099999998</v>
      </c>
      <c r="L22" s="336">
        <f>SUM(L11:L21)</f>
        <v>865934.00000000023</v>
      </c>
      <c r="M22" s="266"/>
      <c r="N22" s="266"/>
    </row>
    <row r="23" spans="1:14" s="79" customFormat="1" x14ac:dyDescent="0.25">
      <c r="A23" s="348" t="s">
        <v>1049</v>
      </c>
      <c r="B23" s="250"/>
      <c r="C23" s="246"/>
      <c r="D23" s="246"/>
      <c r="E23" s="249"/>
      <c r="F23" s="246"/>
      <c r="G23" s="246"/>
      <c r="H23" s="246"/>
      <c r="I23" s="246"/>
      <c r="J23" s="246"/>
      <c r="K23" s="247"/>
      <c r="L23" s="246"/>
      <c r="M23" s="266"/>
      <c r="N23" s="266"/>
    </row>
    <row r="24" spans="1:14" s="79" customFormat="1" x14ac:dyDescent="0.25">
      <c r="A24" s="348" t="s">
        <v>1050</v>
      </c>
      <c r="B24" s="246"/>
      <c r="C24" s="246"/>
      <c r="D24" s="246"/>
      <c r="E24" s="249"/>
      <c r="F24" s="246"/>
      <c r="G24" s="246"/>
      <c r="H24" s="246"/>
      <c r="I24" s="246"/>
      <c r="J24" s="246"/>
      <c r="K24" s="247"/>
      <c r="L24" s="246"/>
      <c r="M24" s="266"/>
      <c r="N24" s="266"/>
    </row>
    <row r="25" spans="1:14" s="79" customFormat="1" x14ac:dyDescent="0.25">
      <c r="A25" s="348" t="s">
        <v>832</v>
      </c>
      <c r="C25" s="246">
        <v>5843.02</v>
      </c>
      <c r="D25" s="246"/>
      <c r="E25" s="249"/>
      <c r="F25" s="246">
        <f>-0.59*C25</f>
        <v>-3447.3818000000001</v>
      </c>
      <c r="G25" s="246"/>
      <c r="H25" s="246"/>
      <c r="I25" s="246">
        <f>-0.41*C25</f>
        <v>-2395.6381999999999</v>
      </c>
      <c r="J25" s="246"/>
      <c r="K25" s="246"/>
      <c r="L25" s="246">
        <f>C25</f>
        <v>5843.02</v>
      </c>
      <c r="M25" s="266"/>
      <c r="N25" s="266"/>
    </row>
    <row r="26" spans="1:14" s="79" customFormat="1" x14ac:dyDescent="0.25">
      <c r="A26" s="348" t="s">
        <v>1060</v>
      </c>
      <c r="B26" s="246"/>
      <c r="C26" s="246"/>
      <c r="D26" s="246"/>
      <c r="E26" s="249"/>
      <c r="F26" s="246"/>
      <c r="G26" s="246"/>
      <c r="H26" s="246"/>
      <c r="I26" s="246"/>
      <c r="J26" s="246"/>
      <c r="K26" s="247"/>
      <c r="L26" s="246"/>
      <c r="M26" s="266"/>
      <c r="N26" s="266"/>
    </row>
    <row r="27" spans="1:14" s="79" customFormat="1" x14ac:dyDescent="0.25">
      <c r="A27" s="348" t="s">
        <v>1049</v>
      </c>
      <c r="B27" s="248"/>
      <c r="C27" s="246">
        <v>-25000</v>
      </c>
      <c r="D27" s="247"/>
      <c r="E27" s="247"/>
      <c r="F27" s="246"/>
      <c r="G27" s="247"/>
      <c r="H27" s="247"/>
      <c r="I27" s="246"/>
      <c r="J27" s="247"/>
      <c r="K27" s="247"/>
      <c r="L27" s="246">
        <f>C27</f>
        <v>-25000</v>
      </c>
      <c r="M27" s="266"/>
      <c r="N27" s="266"/>
    </row>
    <row r="28" spans="1:14" s="79" customFormat="1" x14ac:dyDescent="0.25">
      <c r="A28" s="348" t="s">
        <v>1050</v>
      </c>
      <c r="B28" s="248"/>
      <c r="C28" s="246"/>
      <c r="D28" s="247"/>
      <c r="E28" s="247"/>
      <c r="F28" s="247"/>
      <c r="G28" s="247"/>
      <c r="H28" s="247"/>
      <c r="I28" s="247"/>
      <c r="J28" s="247"/>
      <c r="K28" s="247"/>
      <c r="L28" s="246"/>
      <c r="M28" s="266"/>
      <c r="N28" s="266"/>
    </row>
    <row r="29" spans="1:14" s="79" customFormat="1" x14ac:dyDescent="0.25">
      <c r="A29" s="348" t="s">
        <v>832</v>
      </c>
      <c r="B29" s="247"/>
      <c r="C29" s="246">
        <v>-5567.5</v>
      </c>
      <c r="D29" s="247"/>
      <c r="E29" s="247"/>
      <c r="F29" s="246"/>
      <c r="G29" s="247"/>
      <c r="H29" s="247"/>
      <c r="I29" s="246"/>
      <c r="J29" s="247"/>
      <c r="K29" s="247"/>
      <c r="L29" s="246">
        <f>C29</f>
        <v>-5567.5</v>
      </c>
      <c r="M29" s="266"/>
      <c r="N29" s="266"/>
    </row>
    <row r="30" spans="1:14" s="79" customFormat="1" x14ac:dyDescent="0.25">
      <c r="A30" s="348" t="s">
        <v>1060</v>
      </c>
      <c r="B30" s="248"/>
      <c r="C30" s="247"/>
      <c r="D30" s="247"/>
      <c r="E30" s="247"/>
      <c r="F30" s="247"/>
      <c r="G30" s="247"/>
      <c r="H30" s="247"/>
      <c r="I30" s="247"/>
      <c r="J30" s="247"/>
      <c r="K30" s="247"/>
      <c r="L30" s="246"/>
      <c r="M30" s="266"/>
      <c r="N30" s="266"/>
    </row>
    <row r="31" spans="1:14" s="79" customFormat="1" x14ac:dyDescent="0.25">
      <c r="A31" s="348" t="s">
        <v>1061</v>
      </c>
      <c r="B31" s="248"/>
      <c r="C31" s="3"/>
      <c r="D31" s="246">
        <v>-1561.64</v>
      </c>
      <c r="E31" s="247"/>
      <c r="F31" s="247"/>
      <c r="G31" s="246">
        <f>-0.59*D31</f>
        <v>921.36760000000004</v>
      </c>
      <c r="H31" s="247"/>
      <c r="I31" s="247"/>
      <c r="J31" s="246">
        <f>-0.41*D31</f>
        <v>640.27239999999995</v>
      </c>
      <c r="K31" s="247"/>
      <c r="L31" s="246">
        <f>D31</f>
        <v>-1561.64</v>
      </c>
      <c r="M31" s="266"/>
      <c r="N31" s="266"/>
    </row>
    <row r="32" spans="1:14" s="79" customFormat="1" x14ac:dyDescent="0.25">
      <c r="A32" s="348" t="s">
        <v>1018</v>
      </c>
      <c r="B32" s="248"/>
      <c r="C32" s="248">
        <v>2024.12</v>
      </c>
      <c r="D32" s="247"/>
      <c r="E32" s="247"/>
      <c r="F32" s="247"/>
      <c r="G32" s="247"/>
      <c r="H32" s="246">
        <f>-0.59*L32</f>
        <v>-1194.2307999999998</v>
      </c>
      <c r="I32" s="247"/>
      <c r="J32" s="247"/>
      <c r="K32" s="246">
        <f>-0.41*L32</f>
        <v>-829.88919999999996</v>
      </c>
      <c r="L32" s="246">
        <f>C32</f>
        <v>2024.12</v>
      </c>
      <c r="M32" s="266"/>
      <c r="N32" s="266"/>
    </row>
    <row r="33" spans="1:15" s="79" customFormat="1" x14ac:dyDescent="0.25">
      <c r="A33" s="349">
        <v>43008</v>
      </c>
      <c r="B33" s="335">
        <f>SUM(B22:D32)</f>
        <v>841672.00000000023</v>
      </c>
      <c r="C33" s="336"/>
      <c r="D33" s="336"/>
      <c r="E33" s="337"/>
      <c r="F33" s="338">
        <f>SUM(F22:F32)</f>
        <v>-22935.028699999995</v>
      </c>
      <c r="G33" s="338">
        <f t="shared" ref="G33:K33" si="2">SUM(G22:G32)</f>
        <v>5473.8372999999992</v>
      </c>
      <c r="H33" s="338">
        <f>SUM(H22:H32)</f>
        <v>-68003.535700000008</v>
      </c>
      <c r="I33" s="338">
        <f t="shared" si="2"/>
        <v>-15937.9013</v>
      </c>
      <c r="J33" s="338">
        <f t="shared" si="2"/>
        <v>3803.8526999999999</v>
      </c>
      <c r="K33" s="338">
        <f t="shared" si="2"/>
        <v>-47256.694299999996</v>
      </c>
      <c r="L33" s="336">
        <f>SUM(L22:L32)</f>
        <v>841672.00000000023</v>
      </c>
      <c r="M33" s="266"/>
      <c r="N33" s="266"/>
    </row>
    <row r="34" spans="1:15" x14ac:dyDescent="0.25">
      <c r="A34" s="348" t="s">
        <v>1049</v>
      </c>
      <c r="B34" s="250"/>
      <c r="C34" s="246"/>
      <c r="D34" s="246"/>
      <c r="E34" s="249"/>
      <c r="F34" s="246"/>
      <c r="G34" s="246"/>
      <c r="H34" s="246"/>
      <c r="I34" s="246"/>
      <c r="J34" s="246"/>
      <c r="K34" s="247"/>
      <c r="L34" s="246"/>
      <c r="M34" s="266"/>
      <c r="N34" s="266"/>
    </row>
    <row r="35" spans="1:15" x14ac:dyDescent="0.25">
      <c r="A35" s="348" t="s">
        <v>1050</v>
      </c>
      <c r="B35" s="246"/>
      <c r="C35" s="246"/>
      <c r="D35" s="246"/>
      <c r="E35" s="249"/>
      <c r="F35" s="246"/>
      <c r="G35" s="246"/>
      <c r="H35" s="246"/>
      <c r="I35" s="246"/>
      <c r="J35" s="246"/>
      <c r="K35" s="247"/>
      <c r="L35" s="246"/>
      <c r="M35" s="266"/>
      <c r="N35" s="266"/>
    </row>
    <row r="36" spans="1:15" x14ac:dyDescent="0.25">
      <c r="A36" s="348" t="s">
        <v>832</v>
      </c>
      <c r="C36" s="246">
        <v>8087.91</v>
      </c>
      <c r="D36" s="246"/>
      <c r="E36" s="249"/>
      <c r="F36" s="246">
        <f>-0.59*C36</f>
        <v>-4771.8669</v>
      </c>
      <c r="G36" s="246"/>
      <c r="H36" s="246"/>
      <c r="I36" s="246">
        <f>-0.41*C36</f>
        <v>-3316.0430999999999</v>
      </c>
      <c r="J36" s="246"/>
      <c r="K36" s="246"/>
      <c r="L36" s="246">
        <f>C36</f>
        <v>8087.91</v>
      </c>
    </row>
    <row r="37" spans="1:15" x14ac:dyDescent="0.25">
      <c r="A37" s="348" t="s">
        <v>1060</v>
      </c>
      <c r="B37" s="246"/>
      <c r="C37" s="246"/>
      <c r="D37" s="246"/>
      <c r="E37" s="249"/>
      <c r="F37" s="246"/>
      <c r="G37" s="246"/>
      <c r="H37" s="246"/>
      <c r="I37" s="246"/>
      <c r="J37" s="246"/>
      <c r="K37" s="247"/>
      <c r="L37" s="246"/>
    </row>
    <row r="38" spans="1:15" x14ac:dyDescent="0.25">
      <c r="A38" s="348" t="s">
        <v>1049</v>
      </c>
      <c r="B38" s="248"/>
      <c r="C38" s="246">
        <v>-50084</v>
      </c>
      <c r="D38" s="247"/>
      <c r="E38" s="247"/>
      <c r="F38" s="246"/>
      <c r="G38" s="247"/>
      <c r="H38" s="247"/>
      <c r="I38" s="246"/>
      <c r="J38" s="247"/>
      <c r="K38" s="247"/>
      <c r="L38" s="246">
        <f>C38</f>
        <v>-50084</v>
      </c>
    </row>
    <row r="39" spans="1:15" x14ac:dyDescent="0.25">
      <c r="A39" s="348" t="s">
        <v>1050</v>
      </c>
      <c r="B39" s="248"/>
      <c r="C39" s="246"/>
      <c r="D39" s="247"/>
      <c r="E39" s="247"/>
      <c r="F39" s="247"/>
      <c r="G39" s="247"/>
      <c r="H39" s="247"/>
      <c r="I39" s="247"/>
      <c r="J39" s="247"/>
      <c r="K39" s="247"/>
      <c r="L39" s="246"/>
    </row>
    <row r="40" spans="1:15" x14ac:dyDescent="0.25">
      <c r="A40" s="348" t="s">
        <v>832</v>
      </c>
      <c r="B40" s="247"/>
      <c r="C40" s="246">
        <v>-8087.91</v>
      </c>
      <c r="D40" s="247"/>
      <c r="E40" s="247"/>
      <c r="F40" s="246"/>
      <c r="G40" s="247"/>
      <c r="H40" s="247"/>
      <c r="I40" s="246"/>
      <c r="J40" s="247"/>
      <c r="K40" s="247"/>
      <c r="L40" s="246">
        <f>C40</f>
        <v>-8087.91</v>
      </c>
    </row>
    <row r="41" spans="1:15" x14ac:dyDescent="0.25">
      <c r="A41" s="348" t="s">
        <v>1060</v>
      </c>
      <c r="B41" s="248"/>
      <c r="C41" s="247"/>
      <c r="D41" s="247"/>
      <c r="E41" s="247"/>
      <c r="F41" s="247"/>
      <c r="G41" s="247"/>
      <c r="H41" s="247"/>
      <c r="I41" s="247"/>
      <c r="J41" s="247"/>
      <c r="K41" s="247"/>
      <c r="L41" s="246"/>
      <c r="M41" s="79"/>
      <c r="N41" s="79"/>
    </row>
    <row r="42" spans="1:15" x14ac:dyDescent="0.25">
      <c r="A42" s="348" t="s">
        <v>1061</v>
      </c>
      <c r="B42" s="248"/>
      <c r="C42" s="3"/>
      <c r="D42" s="246">
        <v>-1538.06</v>
      </c>
      <c r="E42" s="247"/>
      <c r="F42" s="247"/>
      <c r="G42" s="246">
        <f>-0.59*D42</f>
        <v>907.45539999999994</v>
      </c>
      <c r="H42" s="247"/>
      <c r="I42" s="247"/>
      <c r="J42" s="246">
        <f>-0.41*D42</f>
        <v>630.60459999999989</v>
      </c>
      <c r="K42" s="247"/>
      <c r="L42" s="246">
        <f>D42</f>
        <v>-1538.06</v>
      </c>
      <c r="M42" s="79"/>
      <c r="N42" s="79"/>
    </row>
    <row r="43" spans="1:15" s="79" customFormat="1" x14ac:dyDescent="0.25">
      <c r="A43" s="348"/>
      <c r="B43" s="248"/>
      <c r="C43" s="3"/>
      <c r="D43" s="246">
        <v>-1435.59</v>
      </c>
      <c r="E43" s="247"/>
      <c r="F43" s="247"/>
      <c r="G43" s="246">
        <f>-0.59*D43</f>
        <v>846.99809999999991</v>
      </c>
      <c r="H43" s="247"/>
      <c r="I43" s="247"/>
      <c r="J43" s="246">
        <f>-0.41*D43</f>
        <v>588.5918999999999</v>
      </c>
      <c r="K43" s="247"/>
      <c r="L43" s="246"/>
    </row>
    <row r="44" spans="1:15" x14ac:dyDescent="0.25">
      <c r="A44" s="348" t="s">
        <v>1018</v>
      </c>
      <c r="B44" s="248"/>
      <c r="C44" s="248">
        <v>16170.06</v>
      </c>
      <c r="D44" s="247"/>
      <c r="E44" s="247"/>
      <c r="F44" s="247"/>
      <c r="G44" s="247"/>
      <c r="H44" s="246">
        <f>-0.59*L44</f>
        <v>-9540.3353999999999</v>
      </c>
      <c r="I44" s="247"/>
      <c r="J44" s="247"/>
      <c r="K44" s="246">
        <f>-0.41*L44</f>
        <v>-6629.7245999999996</v>
      </c>
      <c r="L44" s="246">
        <f>C44</f>
        <v>16170.06</v>
      </c>
      <c r="M44" s="79"/>
      <c r="N44" s="79"/>
    </row>
    <row r="45" spans="1:15" x14ac:dyDescent="0.25">
      <c r="A45" s="349">
        <v>43100</v>
      </c>
      <c r="B45" s="335">
        <f>SUM(B33:D44)</f>
        <v>804784.41000000027</v>
      </c>
      <c r="C45" s="336"/>
      <c r="D45" s="336"/>
      <c r="E45" s="337"/>
      <c r="F45" s="338">
        <f>SUM(F33:F44)</f>
        <v>-27706.895599999996</v>
      </c>
      <c r="G45" s="338">
        <f>SUM(G33:G44)</f>
        <v>7228.2907999999989</v>
      </c>
      <c r="H45" s="338">
        <f>SUM(H33:H44)</f>
        <v>-77543.871100000004</v>
      </c>
      <c r="I45" s="338">
        <f t="shared" ref="I45:K45" si="3">SUM(I33:I44)</f>
        <v>-19253.9444</v>
      </c>
      <c r="J45" s="338">
        <f t="shared" si="3"/>
        <v>5023.0491999999995</v>
      </c>
      <c r="K45" s="338">
        <f t="shared" si="3"/>
        <v>-53886.418899999997</v>
      </c>
      <c r="L45" s="336">
        <f>SUM(L33:L44)</f>
        <v>806220.00000000023</v>
      </c>
      <c r="M45" s="79"/>
      <c r="N45" s="425"/>
      <c r="O45" s="425"/>
    </row>
    <row r="46" spans="1:15" s="79" customFormat="1" x14ac:dyDescent="0.25">
      <c r="A46" s="420"/>
      <c r="B46" s="421"/>
      <c r="C46" s="422"/>
      <c r="D46" s="422"/>
      <c r="E46" s="423"/>
      <c r="F46" s="424">
        <v>0</v>
      </c>
      <c r="G46" s="424">
        <v>0</v>
      </c>
      <c r="H46" s="424">
        <v>0</v>
      </c>
      <c r="I46" s="424">
        <v>0</v>
      </c>
      <c r="J46" s="424">
        <v>0</v>
      </c>
      <c r="K46" s="424">
        <v>-53886.41</v>
      </c>
      <c r="L46" s="422"/>
      <c r="N46" s="425"/>
    </row>
    <row r="47" spans="1:15" x14ac:dyDescent="0.25">
      <c r="A47" s="348" t="s">
        <v>1049</v>
      </c>
      <c r="B47" s="250"/>
      <c r="C47" s="246"/>
      <c r="D47" s="246"/>
      <c r="E47" s="249"/>
      <c r="F47" s="246"/>
      <c r="G47" s="246"/>
      <c r="H47" s="246"/>
      <c r="I47" s="246"/>
      <c r="J47" s="246"/>
      <c r="K47" s="247"/>
      <c r="L47" s="246"/>
    </row>
    <row r="48" spans="1:15" x14ac:dyDescent="0.25">
      <c r="A48" s="348" t="s">
        <v>1050</v>
      </c>
      <c r="B48" s="246"/>
      <c r="C48" s="246"/>
      <c r="D48" s="246"/>
      <c r="E48" s="249"/>
      <c r="F48" s="246"/>
      <c r="G48" s="246"/>
      <c r="H48" s="246"/>
      <c r="I48" s="246"/>
      <c r="J48" s="246"/>
      <c r="K48" s="247"/>
      <c r="L48" s="246"/>
    </row>
    <row r="49" spans="1:14" x14ac:dyDescent="0.25">
      <c r="A49" s="348" t="s">
        <v>832</v>
      </c>
      <c r="C49" s="246">
        <v>3929.15</v>
      </c>
      <c r="D49" s="246"/>
      <c r="E49" s="249"/>
      <c r="F49" s="246">
        <f>-0.59*C49</f>
        <v>-2318.1985</v>
      </c>
      <c r="G49" s="246"/>
      <c r="H49" s="246"/>
      <c r="I49" s="246">
        <f>-0.41*C49</f>
        <v>-1610.9514999999999</v>
      </c>
      <c r="J49" s="246"/>
      <c r="K49" s="246"/>
      <c r="L49" s="246">
        <f>C49</f>
        <v>3929.15</v>
      </c>
    </row>
    <row r="50" spans="1:14" x14ac:dyDescent="0.25">
      <c r="A50" s="348" t="s">
        <v>1060</v>
      </c>
      <c r="B50" s="246"/>
      <c r="C50" s="246"/>
      <c r="D50" s="246"/>
      <c r="E50" s="249"/>
      <c r="F50" s="246"/>
      <c r="G50" s="246"/>
      <c r="H50" s="246"/>
      <c r="I50" s="246"/>
      <c r="J50" s="246"/>
      <c r="K50" s="247"/>
      <c r="L50" s="246"/>
    </row>
    <row r="51" spans="1:14" x14ac:dyDescent="0.25">
      <c r="A51" s="348" t="s">
        <v>1049</v>
      </c>
      <c r="B51" s="248"/>
      <c r="C51" s="246"/>
      <c r="D51" s="247"/>
      <c r="E51" s="247"/>
      <c r="F51" s="246"/>
      <c r="G51" s="247"/>
      <c r="H51" s="247"/>
      <c r="I51" s="246"/>
      <c r="J51" s="247"/>
      <c r="K51" s="247"/>
      <c r="L51" s="246"/>
    </row>
    <row r="52" spans="1:14" x14ac:dyDescent="0.25">
      <c r="A52" s="348" t="s">
        <v>1050</v>
      </c>
      <c r="B52" s="248"/>
      <c r="C52" s="246"/>
      <c r="D52" s="247"/>
      <c r="E52" s="247"/>
      <c r="F52" s="247"/>
      <c r="G52" s="247"/>
      <c r="H52" s="247"/>
      <c r="I52" s="247"/>
      <c r="J52" s="247"/>
      <c r="K52" s="247"/>
      <c r="L52" s="246"/>
    </row>
    <row r="53" spans="1:14" x14ac:dyDescent="0.25">
      <c r="A53" s="348" t="s">
        <v>832</v>
      </c>
      <c r="B53" s="247"/>
      <c r="C53" s="246">
        <v>-3880.07</v>
      </c>
      <c r="D53" s="247"/>
      <c r="E53" s="247"/>
      <c r="F53" s="246"/>
      <c r="G53" s="247"/>
      <c r="H53" s="247"/>
      <c r="I53" s="246"/>
      <c r="J53" s="247"/>
      <c r="K53" s="247"/>
      <c r="L53" s="246">
        <f>C53</f>
        <v>-3880.07</v>
      </c>
    </row>
    <row r="54" spans="1:14" x14ac:dyDescent="0.25">
      <c r="A54" s="348" t="s">
        <v>1060</v>
      </c>
      <c r="B54" s="248"/>
      <c r="C54" s="247"/>
      <c r="D54" s="247"/>
      <c r="E54" s="247"/>
      <c r="F54" s="247"/>
      <c r="G54" s="247"/>
      <c r="H54" s="247"/>
      <c r="I54" s="247"/>
      <c r="J54" s="247"/>
      <c r="K54" s="247"/>
      <c r="L54" s="246"/>
    </row>
    <row r="55" spans="1:14" x14ac:dyDescent="0.25">
      <c r="A55" s="348" t="s">
        <v>1061</v>
      </c>
      <c r="B55" s="248"/>
      <c r="C55" s="3"/>
      <c r="D55" s="246">
        <v>-1435.59</v>
      </c>
      <c r="E55" s="247"/>
      <c r="F55" s="247"/>
      <c r="G55" s="246">
        <f>-0.59*D55</f>
        <v>846.99809999999991</v>
      </c>
      <c r="H55" s="247"/>
      <c r="I55" s="247"/>
      <c r="J55" s="246">
        <f>-0.41*D55</f>
        <v>588.5918999999999</v>
      </c>
      <c r="K55" s="247"/>
      <c r="L55" s="246">
        <f>D55</f>
        <v>-1435.59</v>
      </c>
    </row>
    <row r="56" spans="1:14" x14ac:dyDescent="0.25">
      <c r="A56" s="348"/>
      <c r="B56" s="248"/>
      <c r="C56" s="3"/>
      <c r="D56" s="246"/>
      <c r="E56" s="247"/>
      <c r="F56" s="247"/>
      <c r="G56" s="246">
        <f>-0.59*D56</f>
        <v>0</v>
      </c>
      <c r="H56" s="247"/>
      <c r="I56" s="247"/>
      <c r="J56" s="246">
        <f>-0.41*D56</f>
        <v>0</v>
      </c>
      <c r="K56" s="247"/>
      <c r="L56" s="246"/>
    </row>
    <row r="57" spans="1:14" x14ac:dyDescent="0.25">
      <c r="A57" s="348" t="s">
        <v>1018</v>
      </c>
      <c r="B57" s="248"/>
      <c r="C57" s="246">
        <v>-37055.49</v>
      </c>
      <c r="D57" s="247"/>
      <c r="E57" s="247"/>
      <c r="F57" s="247"/>
      <c r="G57" s="247"/>
      <c r="H57" s="246">
        <f>-0.59*L57</f>
        <v>21862.739099999999</v>
      </c>
      <c r="I57" s="247"/>
      <c r="J57" s="247"/>
      <c r="K57" s="246">
        <f>-0.41*L57</f>
        <v>15192.750899999999</v>
      </c>
      <c r="L57" s="246">
        <f>C57</f>
        <v>-37055.49</v>
      </c>
    </row>
    <row r="58" spans="1:14" x14ac:dyDescent="0.25">
      <c r="A58" s="349">
        <v>43190</v>
      </c>
      <c r="B58" s="335">
        <f>SUM(B45:D57)</f>
        <v>766342.41000000038</v>
      </c>
      <c r="C58" s="336"/>
      <c r="D58" s="336"/>
      <c r="E58" s="337"/>
      <c r="F58" s="338">
        <f>SUM(F46:F57)</f>
        <v>-2318.1985</v>
      </c>
      <c r="G58" s="338">
        <v>0</v>
      </c>
      <c r="H58" s="338">
        <f t="shared" ref="H58:K58" si="4">SUM(H46:H57)</f>
        <v>21862.739099999999</v>
      </c>
      <c r="I58" s="338">
        <f t="shared" si="4"/>
        <v>-1610.9514999999999</v>
      </c>
      <c r="J58" s="338">
        <v>0</v>
      </c>
      <c r="K58" s="338">
        <f t="shared" si="4"/>
        <v>-38693.659100000004</v>
      </c>
      <c r="L58" s="336">
        <f>SUM(L45:L57)</f>
        <v>767778.00000000035</v>
      </c>
      <c r="N58" s="425"/>
    </row>
    <row r="59" spans="1:14" x14ac:dyDescent="0.25">
      <c r="A59" s="348" t="s">
        <v>1049</v>
      </c>
      <c r="B59" s="250"/>
      <c r="C59" s="246"/>
      <c r="D59" s="246"/>
      <c r="E59" s="249"/>
      <c r="F59" s="246"/>
      <c r="G59" s="246"/>
      <c r="H59" s="246"/>
      <c r="I59" s="246"/>
      <c r="J59" s="246"/>
      <c r="K59" s="247"/>
      <c r="L59" s="246"/>
    </row>
    <row r="60" spans="1:14" x14ac:dyDescent="0.25">
      <c r="A60" s="348" t="s">
        <v>1050</v>
      </c>
      <c r="B60" s="246"/>
      <c r="C60" s="246"/>
      <c r="D60" s="246"/>
      <c r="E60" s="249"/>
      <c r="F60" s="246"/>
      <c r="G60" s="246"/>
      <c r="H60" s="246"/>
      <c r="I60" s="246"/>
      <c r="J60" s="246"/>
      <c r="K60" s="247"/>
      <c r="L60" s="246"/>
    </row>
    <row r="61" spans="1:14" x14ac:dyDescent="0.25">
      <c r="A61" s="348" t="s">
        <v>832</v>
      </c>
      <c r="B61" s="79"/>
      <c r="C61" s="246">
        <v>6149.64</v>
      </c>
      <c r="D61" s="246"/>
      <c r="E61" s="249"/>
      <c r="F61" s="246">
        <f>-0.59*C61</f>
        <v>-3628.2876000000001</v>
      </c>
      <c r="G61" s="246"/>
      <c r="H61" s="246"/>
      <c r="I61" s="246">
        <f>-0.41*C61</f>
        <v>-2521.3523999999998</v>
      </c>
      <c r="J61" s="246"/>
      <c r="K61" s="246"/>
      <c r="L61" s="246">
        <f>C61</f>
        <v>6149.64</v>
      </c>
      <c r="M61" s="79"/>
    </row>
    <row r="62" spans="1:14" x14ac:dyDescent="0.25">
      <c r="A62" s="348" t="s">
        <v>1060</v>
      </c>
      <c r="B62" s="246"/>
      <c r="C62" s="246"/>
      <c r="D62" s="246"/>
      <c r="E62" s="249"/>
      <c r="F62" s="246"/>
      <c r="G62" s="246"/>
      <c r="H62" s="246"/>
      <c r="I62" s="246"/>
      <c r="J62" s="246"/>
      <c r="K62" s="247"/>
      <c r="L62" s="246"/>
      <c r="M62" s="79"/>
    </row>
    <row r="63" spans="1:14" x14ac:dyDescent="0.25">
      <c r="A63" s="348" t="s">
        <v>1049</v>
      </c>
      <c r="B63" s="248"/>
      <c r="C63" s="246"/>
      <c r="D63" s="247"/>
      <c r="E63" s="247"/>
      <c r="F63" s="246"/>
      <c r="G63" s="247"/>
      <c r="H63" s="247"/>
      <c r="I63" s="246"/>
      <c r="J63" s="247"/>
      <c r="K63" s="247"/>
      <c r="L63" s="246"/>
      <c r="M63" s="79"/>
    </row>
    <row r="64" spans="1:14" x14ac:dyDescent="0.25">
      <c r="A64" s="348" t="s">
        <v>1050</v>
      </c>
      <c r="B64" s="248"/>
      <c r="C64" s="246"/>
      <c r="D64" s="247"/>
      <c r="E64" s="247"/>
      <c r="F64" s="247"/>
      <c r="G64" s="247"/>
      <c r="H64" s="247"/>
      <c r="I64" s="247"/>
      <c r="J64" s="247"/>
      <c r="K64" s="247"/>
      <c r="L64" s="246"/>
      <c r="M64" s="79"/>
    </row>
    <row r="65" spans="1:13" x14ac:dyDescent="0.25">
      <c r="A65" s="348" t="s">
        <v>832</v>
      </c>
      <c r="B65" s="247"/>
      <c r="C65" s="246">
        <v>-6149.64</v>
      </c>
      <c r="D65" s="247"/>
      <c r="E65" s="247"/>
      <c r="F65" s="246"/>
      <c r="G65" s="247"/>
      <c r="H65" s="247"/>
      <c r="I65" s="246"/>
      <c r="J65" s="247"/>
      <c r="K65" s="247"/>
      <c r="L65" s="246">
        <f>C65</f>
        <v>-6149.64</v>
      </c>
      <c r="M65" s="79"/>
    </row>
    <row r="66" spans="1:13" x14ac:dyDescent="0.25">
      <c r="A66" s="348" t="s">
        <v>1060</v>
      </c>
      <c r="B66" s="248"/>
      <c r="C66" s="247"/>
      <c r="D66" s="247"/>
      <c r="E66" s="247"/>
      <c r="F66" s="247"/>
      <c r="G66" s="247"/>
      <c r="H66" s="247"/>
      <c r="I66" s="247"/>
      <c r="J66" s="247"/>
      <c r="K66" s="247"/>
      <c r="L66" s="246"/>
      <c r="M66" s="79"/>
    </row>
    <row r="67" spans="1:13" x14ac:dyDescent="0.25">
      <c r="A67" s="348" t="s">
        <v>1061</v>
      </c>
      <c r="B67" s="248"/>
      <c r="C67" s="3"/>
      <c r="D67" s="246">
        <v>-1361.07</v>
      </c>
      <c r="E67" s="247"/>
      <c r="F67" s="247"/>
      <c r="G67" s="246">
        <f>-0.59*D67</f>
        <v>803.03129999999987</v>
      </c>
      <c r="H67" s="247"/>
      <c r="I67" s="247"/>
      <c r="J67" s="246">
        <f>-0.41*D67</f>
        <v>558.03869999999995</v>
      </c>
      <c r="K67" s="247"/>
      <c r="L67" s="246">
        <f>D67</f>
        <v>-1361.07</v>
      </c>
      <c r="M67" s="79"/>
    </row>
    <row r="68" spans="1:13" x14ac:dyDescent="0.25">
      <c r="A68" s="348" t="s">
        <v>1018</v>
      </c>
      <c r="B68" s="248"/>
      <c r="C68" s="246">
        <v>41237.07</v>
      </c>
      <c r="D68" s="247"/>
      <c r="E68" s="247"/>
      <c r="F68" s="247"/>
      <c r="G68" s="247"/>
      <c r="H68" s="246">
        <f>-0.59*L68</f>
        <v>-24329.871299999999</v>
      </c>
      <c r="I68" s="247"/>
      <c r="J68" s="247"/>
      <c r="K68" s="246">
        <f>-0.41*L68</f>
        <v>-16907.198699999997</v>
      </c>
      <c r="L68" s="246">
        <f>C68</f>
        <v>41237.07</v>
      </c>
    </row>
    <row r="69" spans="1:13" x14ac:dyDescent="0.25">
      <c r="A69" s="349">
        <v>43281</v>
      </c>
      <c r="B69" s="335">
        <f>SUM(B58:D68)</f>
        <v>806218.41000000038</v>
      </c>
      <c r="C69" s="336"/>
      <c r="D69" s="336"/>
      <c r="E69" s="337"/>
      <c r="F69" s="338">
        <f>SUM(F58:F68)</f>
        <v>-5946.4861000000001</v>
      </c>
      <c r="G69" s="338">
        <f t="shared" ref="G69:K69" si="5">SUM(G58:G68)</f>
        <v>803.03129999999987</v>
      </c>
      <c r="H69" s="338">
        <f t="shared" si="5"/>
        <v>-2467.1322</v>
      </c>
      <c r="I69" s="338">
        <f>SUM(I58:I68)</f>
        <v>-4132.3038999999999</v>
      </c>
      <c r="J69" s="338">
        <f t="shared" si="5"/>
        <v>558.03869999999995</v>
      </c>
      <c r="K69" s="338">
        <f t="shared" si="5"/>
        <v>-55600.857799999998</v>
      </c>
      <c r="L69" s="336">
        <f>SUM(L58:L68)</f>
        <v>807654.00000000035</v>
      </c>
    </row>
    <row r="70" spans="1:13" x14ac:dyDescent="0.25">
      <c r="A70" s="348" t="s">
        <v>1049</v>
      </c>
      <c r="B70" s="250"/>
      <c r="C70" s="246"/>
      <c r="D70" s="246"/>
      <c r="E70" s="249"/>
      <c r="F70" s="246"/>
      <c r="G70" s="246"/>
      <c r="H70" s="246"/>
      <c r="I70" s="246"/>
      <c r="J70" s="246"/>
      <c r="K70" s="247"/>
      <c r="L70" s="246"/>
    </row>
    <row r="71" spans="1:13" x14ac:dyDescent="0.25">
      <c r="A71" s="348" t="s">
        <v>1050</v>
      </c>
      <c r="B71" s="246"/>
      <c r="C71" s="246"/>
      <c r="D71" s="246"/>
      <c r="E71" s="249"/>
      <c r="F71" s="246"/>
      <c r="G71" s="246"/>
      <c r="H71" s="246"/>
      <c r="I71" s="246"/>
      <c r="J71" s="246"/>
      <c r="K71" s="247"/>
      <c r="L71" s="246"/>
    </row>
    <row r="72" spans="1:13" x14ac:dyDescent="0.25">
      <c r="A72" s="348" t="s">
        <v>832</v>
      </c>
      <c r="B72" s="79"/>
      <c r="C72" s="246">
        <v>6081.18</v>
      </c>
      <c r="D72" s="246"/>
      <c r="E72" s="249"/>
      <c r="F72" s="246">
        <f>-0.59*C72</f>
        <v>-3587.8962000000001</v>
      </c>
      <c r="G72" s="246"/>
      <c r="H72" s="246"/>
      <c r="I72" s="246">
        <f>-0.41*C72</f>
        <v>-2493.2838000000002</v>
      </c>
      <c r="J72" s="246"/>
      <c r="K72" s="246"/>
      <c r="L72" s="246">
        <f>C72</f>
        <v>6081.18</v>
      </c>
    </row>
    <row r="73" spans="1:13" x14ac:dyDescent="0.25">
      <c r="A73" s="348" t="s">
        <v>1060</v>
      </c>
      <c r="B73" s="246"/>
      <c r="C73" s="246"/>
      <c r="D73" s="246"/>
      <c r="E73" s="249"/>
      <c r="F73" s="246"/>
      <c r="G73" s="246"/>
      <c r="H73" s="246"/>
      <c r="I73" s="246"/>
      <c r="J73" s="246"/>
      <c r="K73" s="247"/>
      <c r="L73" s="246"/>
    </row>
    <row r="74" spans="1:13" x14ac:dyDescent="0.25">
      <c r="A74" s="348" t="s">
        <v>1049</v>
      </c>
      <c r="B74" s="248"/>
      <c r="C74" s="246"/>
      <c r="D74" s="247"/>
      <c r="E74" s="247"/>
      <c r="F74" s="246"/>
      <c r="G74" s="247"/>
      <c r="H74" s="247"/>
      <c r="I74" s="246"/>
      <c r="J74" s="247"/>
      <c r="K74" s="247"/>
      <c r="L74" s="246"/>
    </row>
    <row r="75" spans="1:13" x14ac:dyDescent="0.25">
      <c r="A75" s="348" t="s">
        <v>1050</v>
      </c>
      <c r="B75" s="248"/>
      <c r="C75" s="246"/>
      <c r="D75" s="247"/>
      <c r="E75" s="247"/>
      <c r="F75" s="247"/>
      <c r="G75" s="247"/>
      <c r="H75" s="247"/>
      <c r="I75" s="247"/>
      <c r="J75" s="247"/>
      <c r="K75" s="247"/>
      <c r="L75" s="246"/>
    </row>
    <row r="76" spans="1:13" x14ac:dyDescent="0.25">
      <c r="A76" s="348" t="s">
        <v>832</v>
      </c>
      <c r="B76" s="247"/>
      <c r="C76" s="246">
        <v>-5854.23</v>
      </c>
      <c r="D76" s="247"/>
      <c r="E76" s="247"/>
      <c r="F76" s="246"/>
      <c r="G76" s="247"/>
      <c r="H76" s="247"/>
      <c r="I76" s="246"/>
      <c r="J76" s="247"/>
      <c r="K76" s="247"/>
      <c r="L76" s="246">
        <f>C76</f>
        <v>-5854.23</v>
      </c>
    </row>
    <row r="77" spans="1:13" x14ac:dyDescent="0.25">
      <c r="A77" s="348" t="s">
        <v>1060</v>
      </c>
      <c r="B77" s="248"/>
      <c r="C77" s="247"/>
      <c r="D77" s="247"/>
      <c r="E77" s="247"/>
      <c r="F77" s="247"/>
      <c r="G77" s="247"/>
      <c r="H77" s="247"/>
      <c r="I77" s="247"/>
      <c r="J77" s="247"/>
      <c r="K77" s="247"/>
      <c r="L77" s="246"/>
    </row>
    <row r="78" spans="1:13" x14ac:dyDescent="0.25">
      <c r="A78" s="348" t="s">
        <v>1061</v>
      </c>
      <c r="B78" s="248"/>
      <c r="C78" s="3"/>
      <c r="D78" s="246">
        <v>-1425.38</v>
      </c>
      <c r="E78" s="247"/>
      <c r="F78" s="247"/>
      <c r="G78" s="246">
        <f>-0.59*D78</f>
        <v>840.9742</v>
      </c>
      <c r="H78" s="247"/>
      <c r="I78" s="247"/>
      <c r="J78" s="246">
        <f>-0.41*D78</f>
        <v>584.4058</v>
      </c>
      <c r="K78" s="247"/>
      <c r="L78" s="246">
        <f>D78</f>
        <v>-1425.38</v>
      </c>
    </row>
    <row r="79" spans="1:13" x14ac:dyDescent="0.25">
      <c r="A79" s="348" t="s">
        <v>1018</v>
      </c>
      <c r="B79" s="248"/>
      <c r="C79" s="246">
        <v>5761.43</v>
      </c>
      <c r="D79" s="247"/>
      <c r="E79" s="247"/>
      <c r="F79" s="247"/>
      <c r="G79" s="247"/>
      <c r="H79" s="246">
        <f>-0.59*L79</f>
        <v>-3399.2437</v>
      </c>
      <c r="I79" s="247"/>
      <c r="J79" s="247"/>
      <c r="K79" s="246">
        <f>-0.41*L79</f>
        <v>-2362.1862999999998</v>
      </c>
      <c r="L79" s="246">
        <f>C79</f>
        <v>5761.43</v>
      </c>
    </row>
    <row r="80" spans="1:13" x14ac:dyDescent="0.25">
      <c r="A80" s="349">
        <v>43373</v>
      </c>
      <c r="B80" s="335">
        <f>SUM(B69:D79)</f>
        <v>810781.4100000005</v>
      </c>
      <c r="C80" s="336"/>
      <c r="D80" s="336"/>
      <c r="E80" s="337"/>
      <c r="F80" s="338">
        <f>SUM(F69:F79)</f>
        <v>-9534.3823000000011</v>
      </c>
      <c r="G80" s="338">
        <f t="shared" ref="G80:H80" si="6">SUM(G69:G79)</f>
        <v>1644.0054999999998</v>
      </c>
      <c r="H80" s="338">
        <f t="shared" si="6"/>
        <v>-5866.3759</v>
      </c>
      <c r="I80" s="338">
        <f>SUM(I69:I79)</f>
        <v>-6625.5877</v>
      </c>
      <c r="J80" s="338">
        <f t="shared" ref="J80:K80" si="7">SUM(J69:J79)</f>
        <v>1142.4445000000001</v>
      </c>
      <c r="K80" s="338">
        <f t="shared" si="7"/>
        <v>-57963.044099999999</v>
      </c>
      <c r="L80" s="336">
        <f>SUM(L69:L79)</f>
        <v>812217.00000000047</v>
      </c>
    </row>
    <row r="81" spans="1:12" s="79" customFormat="1" x14ac:dyDescent="0.25">
      <c r="A81" s="420"/>
      <c r="B81" s="421"/>
      <c r="C81" s="422"/>
      <c r="D81" s="422"/>
      <c r="E81" s="423"/>
      <c r="F81" s="424"/>
      <c r="G81" s="424">
        <v>853.43</v>
      </c>
      <c r="H81" s="424"/>
      <c r="I81" s="424"/>
      <c r="J81" s="424">
        <v>593.05999999999995</v>
      </c>
      <c r="K81" s="424"/>
      <c r="L81" s="422"/>
    </row>
    <row r="82" spans="1:12" s="79" customFormat="1" x14ac:dyDescent="0.25">
      <c r="A82" s="420"/>
      <c r="B82" s="421"/>
      <c r="C82" s="422"/>
      <c r="D82" s="422"/>
      <c r="E82" s="423"/>
      <c r="F82" s="424"/>
      <c r="G82" s="424">
        <f>G80+G81</f>
        <v>2497.4354999999996</v>
      </c>
      <c r="H82" s="424"/>
      <c r="I82" s="424"/>
      <c r="J82" s="424">
        <f>J80+J81</f>
        <v>1735.5045</v>
      </c>
      <c r="K82" s="424"/>
      <c r="L82" s="422"/>
    </row>
    <row r="83" spans="1:12" x14ac:dyDescent="0.25">
      <c r="F83" s="246">
        <v>-9534.39</v>
      </c>
      <c r="G83" s="246">
        <v>2497.4299999999998</v>
      </c>
      <c r="H83" s="246">
        <v>-5866.37</v>
      </c>
      <c r="I83" s="246">
        <v>-6625.58</v>
      </c>
      <c r="J83" s="246">
        <v>1735.51</v>
      </c>
      <c r="K83" s="246">
        <v>-57963.05</v>
      </c>
    </row>
    <row r="84" spans="1:12" s="79" customFormat="1" x14ac:dyDescent="0.25">
      <c r="F84" s="246"/>
      <c r="G84" s="246"/>
      <c r="H84" s="246"/>
      <c r="I84" s="246"/>
      <c r="J84" s="246"/>
      <c r="K84" s="246"/>
    </row>
    <row r="85" spans="1:12" x14ac:dyDescent="0.25">
      <c r="E85" s="434" t="s">
        <v>1091</v>
      </c>
      <c r="F85" s="246">
        <f>F80-F83</f>
        <v>7.6999999982945155E-3</v>
      </c>
      <c r="G85" s="246">
        <f>G82-G83</f>
        <v>5.4999999997562554E-3</v>
      </c>
      <c r="H85" s="246">
        <f t="shared" ref="H85:K85" si="8">H80-H83</f>
        <v>-5.9000000001105946E-3</v>
      </c>
      <c r="I85" s="246">
        <f t="shared" si="8"/>
        <v>-7.7000000001135049E-3</v>
      </c>
      <c r="J85" s="246">
        <f>J82-J83</f>
        <v>-5.4999999999836291E-3</v>
      </c>
      <c r="K85" s="246">
        <f t="shared" si="8"/>
        <v>5.9000000037485734E-3</v>
      </c>
    </row>
  </sheetData>
  <mergeCells count="1">
    <mergeCell ref="L1:L3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"/>
  <sheetViews>
    <sheetView zoomScale="80" zoomScaleNormal="80" workbookViewId="0">
      <selection activeCell="J80" sqref="J80"/>
    </sheetView>
  </sheetViews>
  <sheetFormatPr defaultColWidth="9.1796875" defaultRowHeight="14.5" x14ac:dyDescent="0.35"/>
  <cols>
    <col min="1" max="1" width="9.1796875" style="353"/>
    <col min="2" max="2" width="38" style="79" customWidth="1"/>
    <col min="3" max="3" width="13.453125" style="79" customWidth="1"/>
    <col min="4" max="4" width="13.81640625" style="79" customWidth="1"/>
    <col min="5" max="7" width="14.1796875" style="79" customWidth="1"/>
    <col min="8" max="16384" width="9.1796875" style="353"/>
  </cols>
  <sheetData>
    <row r="1" spans="2:7" x14ac:dyDescent="0.35">
      <c r="B1" s="148" t="s">
        <v>774</v>
      </c>
      <c r="C1" s="267"/>
      <c r="D1" s="218"/>
      <c r="E1" s="218"/>
      <c r="F1" s="218"/>
      <c r="G1" s="218"/>
    </row>
    <row r="2" spans="2:7" x14ac:dyDescent="0.35">
      <c r="B2" s="157" t="s">
        <v>985</v>
      </c>
      <c r="C2" s="267"/>
      <c r="D2" s="218"/>
      <c r="E2" s="218"/>
      <c r="F2" s="218"/>
      <c r="G2" s="218"/>
    </row>
    <row r="3" spans="2:7" ht="15" thickBot="1" x14ac:dyDescent="0.4">
      <c r="B3" s="273" t="s">
        <v>1072</v>
      </c>
      <c r="C3" s="267"/>
      <c r="D3" s="257"/>
      <c r="E3" s="257"/>
      <c r="F3" s="257"/>
      <c r="G3" s="257"/>
    </row>
    <row r="4" spans="2:7" ht="15" customHeight="1" x14ac:dyDescent="0.35">
      <c r="B4" s="148"/>
      <c r="C4" s="464" t="s">
        <v>1006</v>
      </c>
      <c r="D4" s="464" t="s">
        <v>1069</v>
      </c>
      <c r="E4" s="464" t="s">
        <v>1073</v>
      </c>
      <c r="F4" s="464" t="s">
        <v>1076</v>
      </c>
      <c r="G4" s="464" t="s">
        <v>1077</v>
      </c>
    </row>
    <row r="5" spans="2:7" ht="15" thickBot="1" x14ac:dyDescent="0.4">
      <c r="B5" s="196"/>
      <c r="C5" s="465"/>
      <c r="D5" s="465"/>
      <c r="E5" s="465"/>
      <c r="F5" s="465"/>
      <c r="G5" s="465"/>
    </row>
    <row r="6" spans="2:7" x14ac:dyDescent="0.35">
      <c r="B6" s="377" t="s">
        <v>1041</v>
      </c>
      <c r="C6" s="378"/>
      <c r="D6" s="221"/>
      <c r="E6" s="221"/>
      <c r="F6" s="221"/>
      <c r="G6" s="221"/>
    </row>
    <row r="7" spans="2:7" x14ac:dyDescent="0.35">
      <c r="B7" s="184" t="s">
        <v>775</v>
      </c>
      <c r="C7" s="379">
        <v>350000</v>
      </c>
      <c r="D7" s="380">
        <v>360000.41000000003</v>
      </c>
      <c r="E7" s="380">
        <v>410000</v>
      </c>
      <c r="F7" s="380">
        <v>343255.26</v>
      </c>
      <c r="G7" s="380">
        <f>F7-E7</f>
        <v>-66744.739999999991</v>
      </c>
    </row>
    <row r="8" spans="2:7" x14ac:dyDescent="0.35">
      <c r="B8" s="184" t="s">
        <v>1070</v>
      </c>
      <c r="C8" s="381">
        <v>0</v>
      </c>
      <c r="D8" s="382">
        <v>0</v>
      </c>
      <c r="E8" s="382">
        <v>15000</v>
      </c>
      <c r="F8" s="382">
        <v>25114.75</v>
      </c>
      <c r="G8" s="382">
        <f>F8-E8</f>
        <v>10114.75</v>
      </c>
    </row>
    <row r="9" spans="2:7" ht="15" thickBot="1" x14ac:dyDescent="0.4">
      <c r="B9" s="383" t="s">
        <v>1043</v>
      </c>
      <c r="C9" s="384">
        <f>SUM(C7:C8)</f>
        <v>350000</v>
      </c>
      <c r="D9" s="227">
        <v>360000.41000000003</v>
      </c>
      <c r="E9" s="227">
        <f>SUM(E7:E8)</f>
        <v>425000</v>
      </c>
      <c r="F9" s="227">
        <f>SUM(F7:F8)</f>
        <v>368370.01</v>
      </c>
      <c r="G9" s="227">
        <f>F9-E9</f>
        <v>-56629.989999999991</v>
      </c>
    </row>
    <row r="10" spans="2:7" ht="20" thickBot="1" x14ac:dyDescent="0.5">
      <c r="B10" s="385"/>
      <c r="C10" s="386"/>
      <c r="D10" s="387"/>
      <c r="E10" s="387"/>
      <c r="F10" s="387"/>
      <c r="G10" s="387"/>
    </row>
    <row r="11" spans="2:7" x14ac:dyDescent="0.35">
      <c r="B11" s="377" t="s">
        <v>1042</v>
      </c>
      <c r="C11" s="378"/>
      <c r="D11" s="230"/>
      <c r="E11" s="230"/>
      <c r="F11" s="230"/>
      <c r="G11" s="230"/>
    </row>
    <row r="12" spans="2:7" x14ac:dyDescent="0.35">
      <c r="B12" s="186" t="s">
        <v>1029</v>
      </c>
      <c r="C12" s="388"/>
      <c r="D12" s="389"/>
      <c r="E12" s="389"/>
      <c r="F12" s="389"/>
      <c r="G12" s="389"/>
    </row>
    <row r="13" spans="2:7" x14ac:dyDescent="0.35">
      <c r="B13" s="184" t="s">
        <v>928</v>
      </c>
      <c r="C13" s="379">
        <v>-70000</v>
      </c>
      <c r="D13" s="380">
        <v>-69999.66</v>
      </c>
      <c r="E13" s="380">
        <v>-78000</v>
      </c>
      <c r="F13" s="380">
        <f>-64947.98-2041.4</f>
        <v>-66989.38</v>
      </c>
      <c r="G13" s="380">
        <f>F13-E13</f>
        <v>11010.619999999995</v>
      </c>
    </row>
    <row r="14" spans="2:7" x14ac:dyDescent="0.35">
      <c r="B14" s="186"/>
      <c r="C14" s="388"/>
      <c r="D14" s="389"/>
      <c r="E14" s="389"/>
      <c r="F14" s="389"/>
      <c r="G14" s="389"/>
    </row>
    <row r="15" spans="2:7" x14ac:dyDescent="0.35">
      <c r="B15" s="186" t="s">
        <v>1030</v>
      </c>
      <c r="C15" s="388"/>
      <c r="D15" s="389"/>
      <c r="E15" s="389"/>
      <c r="F15" s="389"/>
      <c r="G15" s="389"/>
    </row>
    <row r="16" spans="2:7" x14ac:dyDescent="0.35">
      <c r="B16" s="184" t="s">
        <v>784</v>
      </c>
      <c r="C16" s="379">
        <v>-5000</v>
      </c>
      <c r="D16" s="380">
        <v>-14999.600000000002</v>
      </c>
      <c r="E16" s="380">
        <v>-15000</v>
      </c>
      <c r="F16" s="380">
        <v>-17092.650000000001</v>
      </c>
      <c r="G16" s="380">
        <f>F16-E16</f>
        <v>-2092.6500000000015</v>
      </c>
    </row>
    <row r="17" spans="2:7" x14ac:dyDescent="0.35">
      <c r="B17" s="184" t="s">
        <v>961</v>
      </c>
      <c r="C17" s="379">
        <v>-50000</v>
      </c>
      <c r="D17" s="380">
        <v>-50000</v>
      </c>
      <c r="E17" s="380">
        <v>-75000</v>
      </c>
      <c r="F17" s="380">
        <v>-69022</v>
      </c>
      <c r="G17" s="380">
        <f>F17-E17</f>
        <v>5978</v>
      </c>
    </row>
    <row r="18" spans="2:7" x14ac:dyDescent="0.35">
      <c r="B18" s="186"/>
      <c r="C18" s="388"/>
      <c r="D18" s="389"/>
      <c r="E18" s="389"/>
      <c r="F18" s="389"/>
      <c r="G18" s="389"/>
    </row>
    <row r="19" spans="2:7" x14ac:dyDescent="0.35">
      <c r="B19" s="186" t="s">
        <v>739</v>
      </c>
      <c r="C19" s="388"/>
      <c r="D19" s="389"/>
      <c r="E19" s="389"/>
      <c r="F19" s="389"/>
      <c r="G19" s="389"/>
    </row>
    <row r="20" spans="2:7" x14ac:dyDescent="0.35">
      <c r="B20" s="184" t="s">
        <v>819</v>
      </c>
      <c r="C20" s="379">
        <v>-65000</v>
      </c>
      <c r="D20" s="380">
        <v>-64999.5</v>
      </c>
      <c r="E20" s="380">
        <v>-78000</v>
      </c>
      <c r="F20" s="380">
        <v>-68656</v>
      </c>
      <c r="G20" s="380">
        <f>F20-E20</f>
        <v>9344</v>
      </c>
    </row>
    <row r="21" spans="2:7" x14ac:dyDescent="0.35">
      <c r="B21" s="184" t="s">
        <v>820</v>
      </c>
      <c r="C21" s="379">
        <v>-12000</v>
      </c>
      <c r="D21" s="380">
        <v>-12000.16</v>
      </c>
      <c r="E21" s="380">
        <v>-12000</v>
      </c>
      <c r="F21" s="380">
        <v>-9006.66</v>
      </c>
      <c r="G21" s="380">
        <f t="shared" ref="G21:G23" si="0">F21-E21</f>
        <v>2993.34</v>
      </c>
    </row>
    <row r="22" spans="2:7" x14ac:dyDescent="0.35">
      <c r="B22" s="184" t="s">
        <v>776</v>
      </c>
      <c r="C22" s="379">
        <v>-22000</v>
      </c>
      <c r="D22" s="380">
        <v>-21999.629999999997</v>
      </c>
      <c r="E22" s="380">
        <v>-30000</v>
      </c>
      <c r="F22" s="380">
        <v>-23136.34</v>
      </c>
      <c r="G22" s="380">
        <f t="shared" si="0"/>
        <v>6863.66</v>
      </c>
    </row>
    <row r="23" spans="2:7" x14ac:dyDescent="0.35">
      <c r="B23" s="184" t="s">
        <v>1078</v>
      </c>
      <c r="C23" s="379">
        <v>-27500</v>
      </c>
      <c r="D23" s="380">
        <v>-27499.666666666664</v>
      </c>
      <c r="E23" s="380">
        <v>-19500</v>
      </c>
      <c r="F23" s="380">
        <v>-25670.13</v>
      </c>
      <c r="G23" s="380">
        <f t="shared" si="0"/>
        <v>-6170.130000000001</v>
      </c>
    </row>
    <row r="24" spans="2:7" ht="15" thickBot="1" x14ac:dyDescent="0.4">
      <c r="B24" s="383" t="s">
        <v>1044</v>
      </c>
      <c r="C24" s="390">
        <f>SUM(C13:C23)</f>
        <v>-251500</v>
      </c>
      <c r="D24" s="233">
        <v>-261498.21666666667</v>
      </c>
      <c r="E24" s="233">
        <f>SUM(E13:E23)</f>
        <v>-307500</v>
      </c>
      <c r="F24" s="233">
        <f>SUM(F13:F23)</f>
        <v>-279573.15999999997</v>
      </c>
      <c r="G24" s="233">
        <f>F24-E24</f>
        <v>27926.840000000026</v>
      </c>
    </row>
    <row r="25" spans="2:7" ht="20" thickBot="1" x14ac:dyDescent="0.5">
      <c r="B25" s="385"/>
      <c r="C25" s="391"/>
      <c r="D25" s="392"/>
      <c r="E25" s="392"/>
      <c r="F25" s="392"/>
      <c r="G25" s="392"/>
    </row>
    <row r="26" spans="2:7" ht="15" thickBot="1" x14ac:dyDescent="0.4">
      <c r="B26" s="282" t="s">
        <v>1045</v>
      </c>
      <c r="C26" s="217">
        <f>C9+C24</f>
        <v>98500</v>
      </c>
      <c r="D26" s="217">
        <v>98502.193333333358</v>
      </c>
      <c r="E26" s="251">
        <f>E9+E24</f>
        <v>117500</v>
      </c>
      <c r="F26" s="251">
        <f>F9+F24</f>
        <v>88796.850000000035</v>
      </c>
      <c r="G26" s="251">
        <f>G9+G24</f>
        <v>-28703.149999999965</v>
      </c>
    </row>
    <row r="27" spans="2:7" ht="20" thickBot="1" x14ac:dyDescent="0.5">
      <c r="B27" s="393"/>
      <c r="C27" s="394"/>
      <c r="D27" s="395"/>
      <c r="E27" s="395"/>
      <c r="F27" s="395"/>
      <c r="G27" s="395"/>
    </row>
    <row r="28" spans="2:7" ht="20" thickBot="1" x14ac:dyDescent="0.5">
      <c r="B28" s="269" t="s">
        <v>1048</v>
      </c>
      <c r="C28" s="235"/>
      <c r="D28" s="235"/>
      <c r="E28" s="235"/>
      <c r="F28" s="235"/>
      <c r="G28" s="235"/>
    </row>
    <row r="29" spans="2:7" x14ac:dyDescent="0.35">
      <c r="B29" s="181" t="s">
        <v>1019</v>
      </c>
      <c r="C29" s="230"/>
      <c r="D29" s="230"/>
      <c r="E29" s="230"/>
      <c r="F29" s="230"/>
      <c r="G29" s="230"/>
    </row>
    <row r="30" spans="2:7" x14ac:dyDescent="0.35">
      <c r="B30" s="182" t="s">
        <v>782</v>
      </c>
      <c r="C30" s="379">
        <v>0</v>
      </c>
      <c r="D30" s="380">
        <v>12</v>
      </c>
      <c r="E30" s="380">
        <v>3500</v>
      </c>
      <c r="F30" s="380">
        <v>45</v>
      </c>
      <c r="G30" s="380">
        <f>F30-E30</f>
        <v>-3455</v>
      </c>
    </row>
    <row r="31" spans="2:7" x14ac:dyDescent="0.35">
      <c r="B31" s="182" t="s">
        <v>929</v>
      </c>
      <c r="C31" s="379">
        <v>118000</v>
      </c>
      <c r="D31" s="380">
        <v>117528.43</v>
      </c>
      <c r="E31" s="380"/>
      <c r="F31" s="380">
        <v>114612.89</v>
      </c>
      <c r="G31" s="380">
        <f>F31-E31</f>
        <v>114612.89</v>
      </c>
    </row>
    <row r="32" spans="2:7" x14ac:dyDescent="0.35">
      <c r="B32" s="183" t="s">
        <v>947</v>
      </c>
      <c r="C32" s="379">
        <v>108000</v>
      </c>
      <c r="D32" s="380">
        <v>109644.17</v>
      </c>
      <c r="E32" s="380">
        <v>110000</v>
      </c>
      <c r="F32" s="380">
        <v>106827.92</v>
      </c>
      <c r="G32" s="380">
        <f t="shared" ref="G32:G34" si="1">F32-E32</f>
        <v>-3172.0800000000017</v>
      </c>
    </row>
    <row r="33" spans="2:7" x14ac:dyDescent="0.35">
      <c r="B33" s="183" t="s">
        <v>948</v>
      </c>
      <c r="C33" s="379">
        <v>10000</v>
      </c>
      <c r="D33" s="380">
        <v>7884.26</v>
      </c>
      <c r="E33" s="380">
        <v>7000</v>
      </c>
      <c r="F33" s="380">
        <v>7784.97</v>
      </c>
      <c r="G33" s="380">
        <f t="shared" si="1"/>
        <v>784.97000000000025</v>
      </c>
    </row>
    <row r="34" spans="2:7" x14ac:dyDescent="0.35">
      <c r="B34" s="184" t="s">
        <v>3</v>
      </c>
      <c r="C34" s="379">
        <v>6000</v>
      </c>
      <c r="D34" s="380">
        <v>3271.8</v>
      </c>
      <c r="E34" s="380">
        <v>3000</v>
      </c>
      <c r="F34" s="380">
        <v>2957.33</v>
      </c>
      <c r="G34" s="380">
        <f t="shared" si="1"/>
        <v>-42.670000000000073</v>
      </c>
    </row>
    <row r="35" spans="2:7" x14ac:dyDescent="0.35">
      <c r="B35" s="181" t="s">
        <v>1022</v>
      </c>
      <c r="C35" s="396">
        <f>SUM(C30:C34)-C31</f>
        <v>124000</v>
      </c>
      <c r="D35" s="221">
        <v>120812.22999999998</v>
      </c>
      <c r="E35" s="221">
        <f>SUM(E30:E34)-E31</f>
        <v>123500</v>
      </c>
      <c r="F35" s="221">
        <f>SUM(F30:F34)-F31</f>
        <v>117615.21999999999</v>
      </c>
      <c r="G35" s="221">
        <f>F35-E35</f>
        <v>-5884.7800000000134</v>
      </c>
    </row>
    <row r="36" spans="2:7" x14ac:dyDescent="0.35">
      <c r="B36" s="186"/>
      <c r="C36" s="379"/>
      <c r="D36" s="397"/>
      <c r="E36" s="397"/>
      <c r="F36" s="397"/>
      <c r="G36" s="397"/>
    </row>
    <row r="37" spans="2:7" x14ac:dyDescent="0.35">
      <c r="B37" s="181" t="s">
        <v>1020</v>
      </c>
      <c r="C37" s="396"/>
      <c r="D37" s="221"/>
      <c r="E37" s="221"/>
      <c r="F37" s="221"/>
      <c r="G37" s="221"/>
    </row>
    <row r="38" spans="2:7" x14ac:dyDescent="0.35">
      <c r="B38" s="184" t="s">
        <v>974</v>
      </c>
      <c r="C38" s="379">
        <v>0</v>
      </c>
      <c r="D38" s="380">
        <v>1344</v>
      </c>
      <c r="E38" s="380">
        <v>0</v>
      </c>
      <c r="F38" s="398">
        <v>1348</v>
      </c>
      <c r="G38" s="398">
        <f>F38-E38</f>
        <v>1348</v>
      </c>
    </row>
    <row r="39" spans="2:7" x14ac:dyDescent="0.35">
      <c r="B39" s="181" t="s">
        <v>1023</v>
      </c>
      <c r="C39" s="396">
        <f>SUM(C38)</f>
        <v>0</v>
      </c>
      <c r="D39" s="221">
        <v>1344</v>
      </c>
      <c r="E39" s="221">
        <f>SUM(E38)</f>
        <v>0</v>
      </c>
      <c r="F39" s="221">
        <f>SUM(F38)</f>
        <v>1348</v>
      </c>
      <c r="G39" s="221">
        <f>F39-E39</f>
        <v>1348</v>
      </c>
    </row>
    <row r="40" spans="2:7" x14ac:dyDescent="0.35">
      <c r="B40" s="186"/>
      <c r="C40" s="379"/>
      <c r="D40" s="397"/>
      <c r="E40" s="397"/>
      <c r="F40" s="397"/>
      <c r="G40" s="397"/>
    </row>
    <row r="41" spans="2:7" x14ac:dyDescent="0.35">
      <c r="B41" s="181" t="s">
        <v>1021</v>
      </c>
      <c r="C41" s="396"/>
      <c r="D41" s="221"/>
      <c r="E41" s="221"/>
      <c r="F41" s="221"/>
      <c r="G41" s="221"/>
    </row>
    <row r="42" spans="2:7" x14ac:dyDescent="0.35">
      <c r="B42" s="186" t="s">
        <v>987</v>
      </c>
      <c r="C42" s="379">
        <v>6000</v>
      </c>
      <c r="D42" s="380">
        <v>5999.98</v>
      </c>
      <c r="E42" s="380">
        <v>8500</v>
      </c>
      <c r="F42" s="380">
        <v>9837.61</v>
      </c>
      <c r="G42" s="380">
        <f>F42-E42</f>
        <v>1337.6100000000006</v>
      </c>
    </row>
    <row r="43" spans="2:7" ht="15" thickBot="1" x14ac:dyDescent="0.4">
      <c r="B43" s="383" t="s">
        <v>1024</v>
      </c>
      <c r="C43" s="384">
        <f>SUM(C42)</f>
        <v>6000</v>
      </c>
      <c r="D43" s="227">
        <v>5999.98</v>
      </c>
      <c r="E43" s="227">
        <f>SUM(E42)</f>
        <v>8500</v>
      </c>
      <c r="F43" s="227">
        <f>SUM(F42)</f>
        <v>9837.61</v>
      </c>
      <c r="G43" s="227">
        <f>F43-E43</f>
        <v>1337.6100000000006</v>
      </c>
    </row>
    <row r="44" spans="2:7" ht="20" thickBot="1" x14ac:dyDescent="0.5">
      <c r="B44" s="269" t="s">
        <v>142</v>
      </c>
      <c r="C44" s="235">
        <f>C35+C39+C43</f>
        <v>130000</v>
      </c>
      <c r="D44" s="235">
        <v>128156.20999999998</v>
      </c>
      <c r="E44" s="235">
        <f>E35+E39+E43</f>
        <v>132000</v>
      </c>
      <c r="F44" s="235">
        <f>F35+F39+F43</f>
        <v>128800.82999999999</v>
      </c>
      <c r="G44" s="235">
        <f>F44-E44</f>
        <v>-3199.1700000000128</v>
      </c>
    </row>
    <row r="45" spans="2:7" ht="15" thickBot="1" x14ac:dyDescent="0.4">
      <c r="B45" s="399"/>
      <c r="C45" s="400"/>
      <c r="D45" s="401"/>
      <c r="E45" s="401"/>
      <c r="F45" s="401"/>
      <c r="G45" s="401"/>
    </row>
    <row r="46" spans="2:7" ht="20" thickBot="1" x14ac:dyDescent="0.5">
      <c r="B46" s="269" t="s">
        <v>764</v>
      </c>
      <c r="C46" s="235"/>
      <c r="D46" s="235"/>
      <c r="E46" s="235"/>
      <c r="F46" s="235"/>
      <c r="G46" s="235"/>
    </row>
    <row r="47" spans="2:7" x14ac:dyDescent="0.35">
      <c r="B47" s="402" t="s">
        <v>1025</v>
      </c>
      <c r="C47" s="403"/>
      <c r="D47" s="237"/>
      <c r="E47" s="237"/>
      <c r="F47" s="237"/>
      <c r="G47" s="237"/>
    </row>
    <row r="48" spans="2:7" x14ac:dyDescent="0.35">
      <c r="B48" s="186" t="s">
        <v>1026</v>
      </c>
      <c r="C48" s="379"/>
      <c r="D48" s="397"/>
      <c r="E48" s="397"/>
      <c r="F48" s="397"/>
      <c r="G48" s="397"/>
    </row>
    <row r="49" spans="2:7" x14ac:dyDescent="0.35">
      <c r="B49" s="182" t="s">
        <v>932</v>
      </c>
      <c r="C49" s="379">
        <v>-65000</v>
      </c>
      <c r="D49" s="380">
        <v>-63465.5</v>
      </c>
      <c r="E49" s="380">
        <v>-65000</v>
      </c>
      <c r="F49" s="380">
        <v>-63855</v>
      </c>
      <c r="G49" s="380">
        <f>F49-E49</f>
        <v>1145</v>
      </c>
    </row>
    <row r="50" spans="2:7" x14ac:dyDescent="0.35">
      <c r="B50" s="184" t="s">
        <v>933</v>
      </c>
      <c r="C50" s="379">
        <v>-15000</v>
      </c>
      <c r="D50" s="380">
        <v>-12752.32</v>
      </c>
      <c r="E50" s="380">
        <v>-15000</v>
      </c>
      <c r="F50" s="380">
        <v>-12489.16</v>
      </c>
      <c r="G50" s="380">
        <f t="shared" ref="G50:G51" si="2">F50-E50</f>
        <v>2510.84</v>
      </c>
    </row>
    <row r="51" spans="2:7" x14ac:dyDescent="0.35">
      <c r="B51" s="184" t="s">
        <v>11</v>
      </c>
      <c r="C51" s="379">
        <v>-5000</v>
      </c>
      <c r="D51" s="380">
        <v>-4999.72</v>
      </c>
      <c r="E51" s="380">
        <v>-5000</v>
      </c>
      <c r="F51" s="380">
        <v>-5000</v>
      </c>
      <c r="G51" s="380">
        <f t="shared" si="2"/>
        <v>0</v>
      </c>
    </row>
    <row r="52" spans="2:7" x14ac:dyDescent="0.35">
      <c r="B52" s="186"/>
      <c r="C52" s="379"/>
      <c r="D52" s="397"/>
      <c r="E52" s="397"/>
      <c r="F52" s="397"/>
      <c r="G52" s="397"/>
    </row>
    <row r="53" spans="2:7" x14ac:dyDescent="0.35">
      <c r="B53" s="186" t="s">
        <v>1027</v>
      </c>
      <c r="C53" s="379"/>
      <c r="D53" s="397"/>
      <c r="E53" s="397"/>
      <c r="F53" s="397"/>
      <c r="G53" s="397"/>
    </row>
    <row r="54" spans="2:7" x14ac:dyDescent="0.35">
      <c r="B54" s="184" t="s">
        <v>779</v>
      </c>
      <c r="C54" s="379">
        <v>-31000</v>
      </c>
      <c r="D54" s="380">
        <v>-22999.93</v>
      </c>
      <c r="E54" s="380">
        <v>-35000</v>
      </c>
      <c r="F54" s="380">
        <v>-19926.080000000002</v>
      </c>
      <c r="G54" s="380">
        <f t="shared" ref="G54:G56" si="3">F54-E54</f>
        <v>15073.919999999998</v>
      </c>
    </row>
    <row r="55" spans="2:7" x14ac:dyDescent="0.35">
      <c r="B55" s="184" t="s">
        <v>913</v>
      </c>
      <c r="C55" s="379">
        <v>-400</v>
      </c>
      <c r="D55" s="380">
        <v>0</v>
      </c>
      <c r="E55" s="380">
        <v>0</v>
      </c>
      <c r="F55" s="380">
        <v>0</v>
      </c>
      <c r="G55" s="380">
        <f t="shared" si="3"/>
        <v>0</v>
      </c>
    </row>
    <row r="56" spans="2:7" x14ac:dyDescent="0.35">
      <c r="B56" s="184" t="s">
        <v>1039</v>
      </c>
      <c r="C56" s="379">
        <v>-4500</v>
      </c>
      <c r="D56" s="380">
        <v>-4500</v>
      </c>
      <c r="E56" s="380">
        <v>-4500</v>
      </c>
      <c r="F56" s="380">
        <v>-4500</v>
      </c>
      <c r="G56" s="380">
        <f t="shared" si="3"/>
        <v>0</v>
      </c>
    </row>
    <row r="57" spans="2:7" x14ac:dyDescent="0.35">
      <c r="B57" s="404" t="s">
        <v>1047</v>
      </c>
      <c r="C57" s="405">
        <f>SUM(C49:C56)</f>
        <v>-120900</v>
      </c>
      <c r="D57" s="238">
        <v>-108717.47</v>
      </c>
      <c r="E57" s="238">
        <f>SUM(E49:E56)</f>
        <v>-124500</v>
      </c>
      <c r="F57" s="238">
        <f>SUM(F49:F56)</f>
        <v>-105770.24000000001</v>
      </c>
      <c r="G57" s="238">
        <f>F57-E57</f>
        <v>18729.759999999995</v>
      </c>
    </row>
    <row r="58" spans="2:7" x14ac:dyDescent="0.35">
      <c r="B58" s="184"/>
      <c r="C58" s="379"/>
      <c r="D58" s="397"/>
      <c r="E58" s="397"/>
      <c r="F58" s="397"/>
      <c r="G58" s="397"/>
    </row>
    <row r="59" spans="2:7" x14ac:dyDescent="0.35">
      <c r="B59" s="404" t="s">
        <v>1020</v>
      </c>
      <c r="C59" s="406"/>
      <c r="D59" s="239"/>
      <c r="E59" s="239"/>
      <c r="F59" s="239"/>
      <c r="G59" s="239"/>
    </row>
    <row r="60" spans="2:7" x14ac:dyDescent="0.35">
      <c r="B60" s="184" t="s">
        <v>772</v>
      </c>
      <c r="C60" s="379">
        <v>-7500</v>
      </c>
      <c r="D60" s="380">
        <v>-10496.26</v>
      </c>
      <c r="E60" s="380">
        <v>-15000</v>
      </c>
      <c r="F60" s="380">
        <v>-12396.26</v>
      </c>
      <c r="G60" s="380">
        <f>F60-E60</f>
        <v>2603.7399999999998</v>
      </c>
    </row>
    <row r="61" spans="2:7" x14ac:dyDescent="0.35">
      <c r="B61" s="404" t="s">
        <v>1023</v>
      </c>
      <c r="C61" s="407">
        <f>SUM(C60)</f>
        <v>-7500</v>
      </c>
      <c r="D61" s="240">
        <v>-10496.26</v>
      </c>
      <c r="E61" s="240">
        <f>SUM(E60)</f>
        <v>-15000</v>
      </c>
      <c r="F61" s="240">
        <f>SUM(F60)</f>
        <v>-12396.26</v>
      </c>
      <c r="G61" s="240">
        <f>F61-E61</f>
        <v>2603.7399999999998</v>
      </c>
    </row>
    <row r="62" spans="2:7" x14ac:dyDescent="0.35">
      <c r="B62" s="184"/>
      <c r="C62" s="379"/>
      <c r="D62" s="397"/>
      <c r="E62" s="397"/>
      <c r="F62" s="397"/>
      <c r="G62" s="397"/>
    </row>
    <row r="63" spans="2:7" x14ac:dyDescent="0.35">
      <c r="B63" s="404" t="s">
        <v>1031</v>
      </c>
      <c r="C63" s="403"/>
      <c r="D63" s="237"/>
      <c r="E63" s="237"/>
      <c r="F63" s="237"/>
      <c r="G63" s="237"/>
    </row>
    <row r="64" spans="2:7" x14ac:dyDescent="0.35">
      <c r="B64" s="186" t="s">
        <v>1032</v>
      </c>
      <c r="C64" s="388"/>
      <c r="D64" s="389"/>
      <c r="E64" s="389"/>
      <c r="F64" s="389"/>
      <c r="G64" s="389"/>
    </row>
    <row r="65" spans="2:7" x14ac:dyDescent="0.35">
      <c r="B65" s="184" t="s">
        <v>773</v>
      </c>
      <c r="C65" s="379">
        <v>-6500</v>
      </c>
      <c r="D65" s="380">
        <v>-6577.2800000000007</v>
      </c>
      <c r="E65" s="380">
        <v>-7000</v>
      </c>
      <c r="F65" s="380">
        <v>-6236.59</v>
      </c>
      <c r="G65" s="380">
        <f>F65-E65</f>
        <v>763.40999999999985</v>
      </c>
    </row>
    <row r="66" spans="2:7" x14ac:dyDescent="0.35">
      <c r="B66" s="184" t="s">
        <v>777</v>
      </c>
      <c r="C66" s="379">
        <v>-15066</v>
      </c>
      <c r="D66" s="380">
        <v>-15112.35</v>
      </c>
      <c r="E66" s="380">
        <v>-21162</v>
      </c>
      <c r="F66" s="380">
        <v>-8515.7900000000009</v>
      </c>
      <c r="G66" s="380">
        <f t="shared" ref="G66:G67" si="4">F66-E66</f>
        <v>12646.21</v>
      </c>
    </row>
    <row r="67" spans="2:7" x14ac:dyDescent="0.35">
      <c r="B67" s="184" t="s">
        <v>771</v>
      </c>
      <c r="C67" s="379">
        <v>-5000</v>
      </c>
      <c r="D67" s="380">
        <v>-4999.6000000000004</v>
      </c>
      <c r="E67" s="380">
        <v>-5000</v>
      </c>
      <c r="F67" s="380">
        <v>-3570.7700000000041</v>
      </c>
      <c r="G67" s="380">
        <f t="shared" si="4"/>
        <v>1429.2299999999959</v>
      </c>
    </row>
    <row r="68" spans="2:7" x14ac:dyDescent="0.35">
      <c r="B68" s="184"/>
      <c r="C68" s="408"/>
      <c r="D68" s="409"/>
      <c r="E68" s="409"/>
      <c r="F68" s="409"/>
      <c r="G68" s="409"/>
    </row>
    <row r="69" spans="2:7" x14ac:dyDescent="0.35">
      <c r="B69" s="186" t="s">
        <v>1033</v>
      </c>
      <c r="C69" s="408"/>
      <c r="D69" s="409"/>
      <c r="E69" s="409"/>
      <c r="F69" s="409"/>
      <c r="G69" s="409"/>
    </row>
    <row r="70" spans="2:7" x14ac:dyDescent="0.35">
      <c r="B70" s="184" t="s">
        <v>1068</v>
      </c>
      <c r="C70" s="379">
        <v>-6000</v>
      </c>
      <c r="D70" s="380">
        <v>-5999.53</v>
      </c>
      <c r="E70" s="380">
        <v>-8000</v>
      </c>
      <c r="F70" s="380">
        <v>-7436.18</v>
      </c>
      <c r="G70" s="380">
        <f t="shared" ref="G70" si="5">F70-E70</f>
        <v>563.81999999999971</v>
      </c>
    </row>
    <row r="71" spans="2:7" x14ac:dyDescent="0.35">
      <c r="B71" s="184"/>
      <c r="C71" s="379"/>
      <c r="D71" s="397"/>
      <c r="E71" s="397"/>
      <c r="F71" s="397"/>
      <c r="G71" s="397"/>
    </row>
    <row r="72" spans="2:7" x14ac:dyDescent="0.35">
      <c r="B72" s="186" t="s">
        <v>97</v>
      </c>
      <c r="C72" s="379"/>
      <c r="D72" s="397"/>
      <c r="E72" s="397"/>
      <c r="F72" s="397"/>
      <c r="G72" s="397"/>
    </row>
    <row r="73" spans="2:7" x14ac:dyDescent="0.35">
      <c r="B73" s="184" t="s">
        <v>97</v>
      </c>
      <c r="C73" s="379">
        <v>-35344</v>
      </c>
      <c r="D73" s="380">
        <v>-39844</v>
      </c>
      <c r="E73" s="380">
        <v>-47860</v>
      </c>
      <c r="F73" s="380">
        <v>-42018.45</v>
      </c>
      <c r="G73" s="380">
        <f t="shared" ref="G73" si="6">F73-E73</f>
        <v>5841.5500000000029</v>
      </c>
    </row>
    <row r="74" spans="2:7" x14ac:dyDescent="0.35">
      <c r="B74" s="184"/>
      <c r="C74" s="408"/>
      <c r="D74" s="409"/>
      <c r="E74" s="409"/>
      <c r="F74" s="409"/>
      <c r="G74" s="409"/>
    </row>
    <row r="75" spans="2:7" x14ac:dyDescent="0.35">
      <c r="B75" s="186" t="s">
        <v>1034</v>
      </c>
      <c r="C75" s="408"/>
      <c r="D75" s="409"/>
      <c r="E75" s="409"/>
      <c r="F75" s="409"/>
      <c r="G75" s="409"/>
    </row>
    <row r="76" spans="2:7" x14ac:dyDescent="0.35">
      <c r="B76" s="184" t="s">
        <v>1037</v>
      </c>
      <c r="C76" s="379">
        <v>-8500</v>
      </c>
      <c r="D76" s="380">
        <v>-8500.3333333333339</v>
      </c>
      <c r="E76" s="380">
        <v>0</v>
      </c>
      <c r="F76" s="380">
        <v>-8500</v>
      </c>
      <c r="G76" s="380">
        <f t="shared" ref="G76" si="7">F76-E76</f>
        <v>-8500</v>
      </c>
    </row>
    <row r="77" spans="2:7" x14ac:dyDescent="0.35">
      <c r="B77" s="184"/>
      <c r="C77" s="379"/>
      <c r="D77" s="397"/>
      <c r="E77" s="397"/>
      <c r="F77" s="397"/>
      <c r="G77" s="397"/>
    </row>
    <row r="78" spans="2:7" x14ac:dyDescent="0.35">
      <c r="B78" s="186" t="s">
        <v>1035</v>
      </c>
      <c r="C78" s="408"/>
      <c r="D78" s="409"/>
      <c r="E78" s="409"/>
      <c r="F78" s="409"/>
      <c r="G78" s="409"/>
    </row>
    <row r="79" spans="2:7" x14ac:dyDescent="0.35">
      <c r="B79" s="184" t="s">
        <v>930</v>
      </c>
      <c r="C79" s="379">
        <v>0</v>
      </c>
      <c r="D79" s="380">
        <v>-236.79</v>
      </c>
      <c r="E79" s="380">
        <v>0</v>
      </c>
      <c r="F79" s="380">
        <v>-506.88</v>
      </c>
      <c r="G79" s="380">
        <f t="shared" ref="G79" si="8">F79-E79</f>
        <v>-506.88</v>
      </c>
    </row>
    <row r="80" spans="2:7" ht="15" thickBot="1" x14ac:dyDescent="0.4">
      <c r="B80" s="404" t="s">
        <v>1046</v>
      </c>
      <c r="C80" s="407">
        <f>SUM(C65:C79)</f>
        <v>-76410</v>
      </c>
      <c r="D80" s="240">
        <v>-81269.883333333331</v>
      </c>
      <c r="E80" s="240">
        <f>SUM(E65:E79)</f>
        <v>-89022</v>
      </c>
      <c r="F80" s="240">
        <f>SUM(F65:F79)</f>
        <v>-76784.66</v>
      </c>
      <c r="G80" s="240">
        <f>F80-E80</f>
        <v>12237.339999999997</v>
      </c>
    </row>
    <row r="81" spans="2:7" ht="20" thickBot="1" x14ac:dyDescent="0.5">
      <c r="B81" s="269" t="s">
        <v>1040</v>
      </c>
      <c r="C81" s="235">
        <f>C57+C61+C80</f>
        <v>-204810</v>
      </c>
      <c r="D81" s="235">
        <v>-200483.61333333334</v>
      </c>
      <c r="E81" s="235">
        <f>E57+E61+E80</f>
        <v>-228522</v>
      </c>
      <c r="F81" s="235">
        <f>F57+F61+F80</f>
        <v>-194951.16</v>
      </c>
      <c r="G81" s="235">
        <f>F81-E81</f>
        <v>33570.839999999997</v>
      </c>
    </row>
    <row r="82" spans="2:7" ht="15" thickBot="1" x14ac:dyDescent="0.4">
      <c r="B82" s="410"/>
      <c r="C82" s="411"/>
      <c r="D82" s="412"/>
      <c r="E82" s="412"/>
      <c r="F82" s="412"/>
      <c r="G82" s="412"/>
    </row>
    <row r="83" spans="2:7" ht="15" thickBot="1" x14ac:dyDescent="0.4">
      <c r="B83" s="413" t="s">
        <v>946</v>
      </c>
      <c r="C83" s="251">
        <f>C44+C81+C26</f>
        <v>23690</v>
      </c>
      <c r="D83" s="251">
        <v>26174.789999999994</v>
      </c>
      <c r="E83" s="251">
        <f>E44+E81+E26</f>
        <v>20978</v>
      </c>
      <c r="F83" s="251">
        <f>F44+F81+F26</f>
        <v>22646.520000000019</v>
      </c>
      <c r="G83" s="251">
        <f>F83-E83</f>
        <v>1668.5200000000186</v>
      </c>
    </row>
    <row r="84" spans="2:7" x14ac:dyDescent="0.35">
      <c r="B84" s="414"/>
      <c r="C84" s="415"/>
      <c r="D84" s="415"/>
      <c r="E84" s="415"/>
      <c r="F84" s="415"/>
      <c r="G84" s="415"/>
    </row>
    <row r="85" spans="2:7" x14ac:dyDescent="0.35">
      <c r="B85" s="416"/>
      <c r="C85" s="415"/>
      <c r="D85" s="417"/>
      <c r="E85" s="417"/>
      <c r="F85" s="417"/>
      <c r="G85" s="417"/>
    </row>
    <row r="86" spans="2:7" x14ac:dyDescent="0.35">
      <c r="B86" s="418"/>
      <c r="C86" s="419"/>
      <c r="D86" s="419"/>
      <c r="E86" s="419"/>
      <c r="F86" s="419"/>
      <c r="G86" s="419"/>
    </row>
    <row r="87" spans="2:7" x14ac:dyDescent="0.35">
      <c r="B87" s="418"/>
      <c r="C87" s="419"/>
      <c r="D87" s="419"/>
      <c r="E87" s="419"/>
      <c r="F87" s="419"/>
      <c r="G87" s="419"/>
    </row>
  </sheetData>
  <mergeCells count="5"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O117"/>
  <sheetViews>
    <sheetView zoomScale="115" zoomScaleNormal="115" workbookViewId="0">
      <pane xSplit="2" ySplit="2" topLeftCell="G3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 t="shared" ref="C4:C14" si="0">IF(F4+G4=0,"Hide","")</f>
        <v>#REF!</v>
      </c>
      <c r="E4" s="67" t="s">
        <v>133</v>
      </c>
      <c r="F4" s="67"/>
      <c r="G4" s="1" t="e">
        <f t="shared" ref="G4:G14" si="1">L4</f>
        <v>#REF!</v>
      </c>
      <c r="H4" s="1" t="e">
        <f t="shared" ref="H4:H14" si="2">+F4-G4</f>
        <v>#REF!</v>
      </c>
      <c r="I4" s="1" t="e">
        <f t="shared" ref="I4:I14" si="3">+G4-J4</f>
        <v>#REF!</v>
      </c>
      <c r="J4" s="1">
        <v>3749</v>
      </c>
      <c r="L4" s="1" t="e">
        <f t="shared" ref="L4:L48" si="4"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si="0"/>
        <v>#REF!</v>
      </c>
      <c r="E5" s="6" t="s">
        <v>1</v>
      </c>
      <c r="F5" s="6">
        <v>87000</v>
      </c>
      <c r="G5" s="1" t="e">
        <f t="shared" si="1"/>
        <v>#REF!</v>
      </c>
      <c r="H5" s="1" t="e">
        <f t="shared" si="2"/>
        <v>#REF!</v>
      </c>
      <c r="I5" s="1" t="e">
        <f t="shared" si="3"/>
        <v>#REF!</v>
      </c>
      <c r="J5" s="1">
        <v>77200</v>
      </c>
      <c r="L5" s="1" t="e">
        <f t="shared" si="4"/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0"/>
        <v>#REF!</v>
      </c>
      <c r="E6" s="6" t="s">
        <v>88</v>
      </c>
      <c r="F6" s="6">
        <v>8000</v>
      </c>
      <c r="G6" s="1" t="e">
        <f t="shared" si="1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0"/>
        <v>#REF!</v>
      </c>
      <c r="E7" s="6" t="s">
        <v>2</v>
      </c>
      <c r="F7" s="6">
        <v>17000</v>
      </c>
      <c r="G7" s="1" t="e">
        <f t="shared" si="1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0"/>
        <v>#REF!</v>
      </c>
      <c r="E8" s="6" t="s">
        <v>3</v>
      </c>
      <c r="F8" s="6">
        <v>3000</v>
      </c>
      <c r="G8" s="1" t="e">
        <f t="shared" si="1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0"/>
        <v>#REF!</v>
      </c>
      <c r="E9" s="6" t="s">
        <v>51</v>
      </c>
      <c r="F9" s="6"/>
      <c r="G9" s="1" t="e">
        <f t="shared" si="1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0"/>
        <v>#REF!</v>
      </c>
      <c r="E10" s="6" t="s">
        <v>4</v>
      </c>
      <c r="F10" s="6">
        <v>6000</v>
      </c>
      <c r="G10" s="1" t="e">
        <f t="shared" si="1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0"/>
        <v>#REF!</v>
      </c>
      <c r="E11" s="6" t="s">
        <v>5</v>
      </c>
      <c r="F11" s="6">
        <v>2000</v>
      </c>
      <c r="G11" s="1" t="e">
        <f t="shared" si="1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0"/>
        <v>#REF!</v>
      </c>
      <c r="E12" s="6" t="s">
        <v>6</v>
      </c>
      <c r="F12" s="6">
        <v>4000</v>
      </c>
      <c r="G12" s="1" t="e">
        <f t="shared" si="1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0"/>
        <v>#REF!</v>
      </c>
      <c r="E13" s="6" t="s">
        <v>7</v>
      </c>
      <c r="F13" s="6">
        <v>4000</v>
      </c>
      <c r="G13" s="1" t="e">
        <f t="shared" si="1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0"/>
        <v>#REF!</v>
      </c>
      <c r="E14" s="6" t="s">
        <v>8</v>
      </c>
      <c r="F14" s="6">
        <v>4000</v>
      </c>
      <c r="G14" s="1" t="e">
        <f t="shared" si="1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str">
        <f t="shared" si="5"/>
        <v>Hide</v>
      </c>
      <c r="E28" t="s">
        <v>732</v>
      </c>
      <c r="H28" s="1">
        <f t="shared" si="7"/>
        <v>0</v>
      </c>
      <c r="I28" s="1">
        <f t="shared" si="8"/>
        <v>0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str">
        <f t="shared" si="5"/>
        <v/>
      </c>
      <c r="E34" s="6" t="s">
        <v>16</v>
      </c>
      <c r="F34" s="6">
        <v>6000</v>
      </c>
      <c r="G34" s="1">
        <v>123</v>
      </c>
      <c r="H34" s="1">
        <f t="shared" si="7"/>
        <v>5877</v>
      </c>
      <c r="I34" s="1">
        <f t="shared" si="8"/>
        <v>-6412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17"/>
  <sheetViews>
    <sheetView zoomScale="115" zoomScaleNormal="115" workbookViewId="0">
      <pane xSplit="2" ySplit="2" topLeftCell="C12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x14ac:dyDescent="0.25"/>
  <cols>
    <col min="2" max="2" width="9.26953125" bestFit="1" customWidth="1"/>
    <col min="3" max="3" width="9.26953125" customWidth="1"/>
    <col min="4" max="4" width="1.7265625" customWidth="1"/>
    <col min="5" max="5" width="41.453125" customWidth="1"/>
    <col min="6" max="6" width="13.26953125" customWidth="1"/>
    <col min="7" max="7" width="11.453125" style="1" customWidth="1"/>
    <col min="8" max="8" width="10.7265625" style="1" customWidth="1"/>
    <col min="9" max="11" width="10.7265625" style="1" hidden="1" customWidth="1"/>
    <col min="12" max="12" width="9.1796875" style="4" hidden="1" customWidth="1"/>
    <col min="13" max="13" width="8.7265625" style="1" bestFit="1" customWidth="1"/>
    <col min="14" max="15" width="8.7265625" customWidth="1"/>
    <col min="16" max="16" width="18.1796875" customWidth="1"/>
  </cols>
  <sheetData>
    <row r="1" spans="1:15" ht="13" x14ac:dyDescent="0.3">
      <c r="E1" s="14" t="s">
        <v>62</v>
      </c>
      <c r="F1" s="14"/>
    </row>
    <row r="2" spans="1:15" s="21" customFormat="1" ht="42" customHeight="1" x14ac:dyDescent="0.25">
      <c r="E2" s="21" t="s">
        <v>755</v>
      </c>
      <c r="F2" s="73" t="s">
        <v>761</v>
      </c>
      <c r="G2" s="72" t="s">
        <v>760</v>
      </c>
      <c r="H2" s="22" t="s">
        <v>763</v>
      </c>
      <c r="I2" s="22" t="s">
        <v>766</v>
      </c>
      <c r="J2" s="72" t="s">
        <v>765</v>
      </c>
      <c r="K2" s="22"/>
      <c r="L2" s="76"/>
      <c r="M2" s="77"/>
      <c r="N2" s="64" t="s">
        <v>759</v>
      </c>
      <c r="O2" s="64"/>
    </row>
    <row r="3" spans="1:15" ht="13" x14ac:dyDescent="0.3">
      <c r="E3" s="66" t="s">
        <v>119</v>
      </c>
      <c r="F3" s="6"/>
      <c r="L3" s="1"/>
    </row>
    <row r="4" spans="1:15" x14ac:dyDescent="0.25">
      <c r="A4" t="s">
        <v>119</v>
      </c>
      <c r="B4" t="s">
        <v>751</v>
      </c>
      <c r="C4" t="e">
        <f>IF(F4+G4=0,"Hide","")</f>
        <v>#REF!</v>
      </c>
      <c r="E4" s="67" t="s">
        <v>133</v>
      </c>
      <c r="F4" s="67"/>
      <c r="G4" s="1" t="e">
        <f t="shared" ref="G4:G14" si="0">L4</f>
        <v>#REF!</v>
      </c>
      <c r="H4" s="1" t="e">
        <f>+F4-G4</f>
        <v>#REF!</v>
      </c>
      <c r="I4" s="1" t="e">
        <f>+G4-J4</f>
        <v>#REF!</v>
      </c>
      <c r="J4" s="1">
        <v>3749</v>
      </c>
      <c r="L4" s="1" t="e">
        <f>SUM(M4:N4)</f>
        <v>#REF!</v>
      </c>
      <c r="N4" t="e">
        <f>IF(ISNA(VLOOKUP(B4,#REF!,3,0)),0,VLOOKUP(B4,#REF!,3,0))</f>
        <v>#REF!</v>
      </c>
    </row>
    <row r="5" spans="1:15" x14ac:dyDescent="0.25">
      <c r="A5" t="s">
        <v>119</v>
      </c>
      <c r="B5" t="s">
        <v>712</v>
      </c>
      <c r="C5" t="e">
        <f t="shared" ref="C5:C14" si="1">IF(F5+G5=0,"Hide","")</f>
        <v>#REF!</v>
      </c>
      <c r="E5" s="6" t="s">
        <v>1</v>
      </c>
      <c r="F5" s="6">
        <v>87000</v>
      </c>
      <c r="G5" s="1" t="e">
        <f t="shared" si="0"/>
        <v>#REF!</v>
      </c>
      <c r="H5" s="1" t="e">
        <f t="shared" ref="H5:H14" si="2">+F5-G5</f>
        <v>#REF!</v>
      </c>
      <c r="I5" s="1" t="e">
        <f t="shared" ref="I5:I14" si="3">+G5-J5</f>
        <v>#REF!</v>
      </c>
      <c r="J5" s="1">
        <v>77200</v>
      </c>
      <c r="L5" s="1" t="e">
        <f t="shared" ref="L5:L48" si="4">SUM(M5:N5)</f>
        <v>#REF!</v>
      </c>
      <c r="N5" t="e">
        <f>IF(ISNA(VLOOKUP(B5,#REF!,3,0)),0,VLOOKUP(B5,#REF!,3,0))</f>
        <v>#REF!</v>
      </c>
    </row>
    <row r="6" spans="1:15" x14ac:dyDescent="0.25">
      <c r="A6" t="s">
        <v>119</v>
      </c>
      <c r="B6" t="s">
        <v>750</v>
      </c>
      <c r="C6" t="e">
        <f t="shared" si="1"/>
        <v>#REF!</v>
      </c>
      <c r="E6" s="6" t="s">
        <v>88</v>
      </c>
      <c r="F6" s="6">
        <v>8000</v>
      </c>
      <c r="G6" s="1" t="e">
        <f t="shared" si="0"/>
        <v>#REF!</v>
      </c>
      <c r="H6" s="1" t="e">
        <f t="shared" si="2"/>
        <v>#REF!</v>
      </c>
      <c r="I6" s="1" t="e">
        <f t="shared" si="3"/>
        <v>#REF!</v>
      </c>
      <c r="J6" s="1">
        <v>1451</v>
      </c>
      <c r="L6" s="1" t="e">
        <f t="shared" si="4"/>
        <v>#REF!</v>
      </c>
      <c r="N6" t="e">
        <f>IF(ISNA(VLOOKUP(B6,#REF!,3,0)),0,VLOOKUP(B6,#REF!,3,0))</f>
        <v>#REF!</v>
      </c>
    </row>
    <row r="7" spans="1:15" x14ac:dyDescent="0.25">
      <c r="A7" t="s">
        <v>119</v>
      </c>
      <c r="B7" t="s">
        <v>749</v>
      </c>
      <c r="C7" t="e">
        <f t="shared" si="1"/>
        <v>#REF!</v>
      </c>
      <c r="E7" s="6" t="s">
        <v>2</v>
      </c>
      <c r="F7" s="6">
        <v>17000</v>
      </c>
      <c r="G7" s="1" t="e">
        <f t="shared" si="0"/>
        <v>#REF!</v>
      </c>
      <c r="H7" s="1" t="e">
        <f t="shared" si="2"/>
        <v>#REF!</v>
      </c>
      <c r="I7" s="1" t="e">
        <f t="shared" si="3"/>
        <v>#REF!</v>
      </c>
      <c r="L7" s="1" t="e">
        <f t="shared" si="4"/>
        <v>#REF!</v>
      </c>
      <c r="N7" t="e">
        <f>IF(ISNA(VLOOKUP(B7,#REF!,3,0)),0,VLOOKUP(B7,#REF!,3,0))</f>
        <v>#REF!</v>
      </c>
    </row>
    <row r="8" spans="1:15" x14ac:dyDescent="0.25">
      <c r="A8" t="s">
        <v>119</v>
      </c>
      <c r="B8" t="s">
        <v>713</v>
      </c>
      <c r="C8" t="e">
        <f t="shared" si="1"/>
        <v>#REF!</v>
      </c>
      <c r="E8" s="6" t="s">
        <v>3</v>
      </c>
      <c r="F8" s="6">
        <v>3000</v>
      </c>
      <c r="G8" s="1" t="e">
        <f t="shared" si="0"/>
        <v>#REF!</v>
      </c>
      <c r="H8" s="1" t="e">
        <f t="shared" si="2"/>
        <v>#REF!</v>
      </c>
      <c r="I8" s="1" t="e">
        <f t="shared" si="3"/>
        <v>#REF!</v>
      </c>
      <c r="J8" s="1">
        <v>1640</v>
      </c>
      <c r="L8" s="1" t="e">
        <f t="shared" si="4"/>
        <v>#REF!</v>
      </c>
      <c r="N8" t="e">
        <f>IF(ISNA(VLOOKUP(B8,#REF!,3,0)),0,VLOOKUP(B8,#REF!,3,0))</f>
        <v>#REF!</v>
      </c>
    </row>
    <row r="9" spans="1:15" x14ac:dyDescent="0.25">
      <c r="A9" t="s">
        <v>119</v>
      </c>
      <c r="B9" t="s">
        <v>714</v>
      </c>
      <c r="C9" t="e">
        <f t="shared" si="1"/>
        <v>#REF!</v>
      </c>
      <c r="E9" s="6" t="s">
        <v>51</v>
      </c>
      <c r="F9" s="6"/>
      <c r="G9" s="1" t="e">
        <f t="shared" si="0"/>
        <v>#REF!</v>
      </c>
      <c r="H9" s="1" t="e">
        <f t="shared" si="2"/>
        <v>#REF!</v>
      </c>
      <c r="I9" s="1" t="e">
        <f t="shared" si="3"/>
        <v>#REF!</v>
      </c>
      <c r="L9" s="1" t="e">
        <f t="shared" si="4"/>
        <v>#REF!</v>
      </c>
      <c r="N9" t="e">
        <f>IF(ISNA(VLOOKUP(B9,#REF!,3,0)),0,VLOOKUP(B9,#REF!,3,0))</f>
        <v>#REF!</v>
      </c>
    </row>
    <row r="10" spans="1:15" x14ac:dyDescent="0.25">
      <c r="A10" t="s">
        <v>119</v>
      </c>
      <c r="B10" t="s">
        <v>768</v>
      </c>
      <c r="C10" t="e">
        <f t="shared" si="1"/>
        <v>#REF!</v>
      </c>
      <c r="E10" s="6" t="s">
        <v>4</v>
      </c>
      <c r="F10" s="6">
        <v>6000</v>
      </c>
      <c r="G10" s="1" t="e">
        <f t="shared" si="0"/>
        <v>#REF!</v>
      </c>
      <c r="H10" s="1" t="e">
        <f t="shared" si="2"/>
        <v>#REF!</v>
      </c>
      <c r="I10" s="1" t="e">
        <f t="shared" si="3"/>
        <v>#REF!</v>
      </c>
      <c r="J10" s="1">
        <v>2400</v>
      </c>
      <c r="L10" s="1" t="e">
        <f t="shared" si="4"/>
        <v>#REF!</v>
      </c>
      <c r="N10" t="e">
        <f>IF(ISNA(VLOOKUP(B10,#REF!,3,0)),0,VLOOKUP(B10,#REF!,3,0))</f>
        <v>#REF!</v>
      </c>
    </row>
    <row r="11" spans="1:15" x14ac:dyDescent="0.25">
      <c r="A11" t="s">
        <v>119</v>
      </c>
      <c r="B11" t="s">
        <v>767</v>
      </c>
      <c r="C11" t="e">
        <f t="shared" si="1"/>
        <v>#REF!</v>
      </c>
      <c r="E11" s="6" t="s">
        <v>5</v>
      </c>
      <c r="F11" s="6">
        <v>2000</v>
      </c>
      <c r="G11" s="1" t="e">
        <f t="shared" si="0"/>
        <v>#REF!</v>
      </c>
      <c r="H11" s="1" t="e">
        <f t="shared" si="2"/>
        <v>#REF!</v>
      </c>
      <c r="I11" s="1" t="e">
        <f t="shared" si="3"/>
        <v>#REF!</v>
      </c>
      <c r="J11" s="1">
        <v>1680</v>
      </c>
      <c r="L11" s="1" t="e">
        <f t="shared" si="4"/>
        <v>#REF!</v>
      </c>
      <c r="N11" t="e">
        <f>IF(ISNA(VLOOKUP(B11,#REF!,3,0)),0,VLOOKUP(B11,#REF!,3,0))</f>
        <v>#REF!</v>
      </c>
    </row>
    <row r="12" spans="1:15" x14ac:dyDescent="0.25">
      <c r="A12" t="s">
        <v>119</v>
      </c>
      <c r="B12" t="s">
        <v>770</v>
      </c>
      <c r="C12" t="e">
        <f t="shared" si="1"/>
        <v>#REF!</v>
      </c>
      <c r="E12" s="6" t="s">
        <v>6</v>
      </c>
      <c r="F12" s="6">
        <v>4000</v>
      </c>
      <c r="G12" s="1" t="e">
        <f t="shared" si="0"/>
        <v>#REF!</v>
      </c>
      <c r="H12" s="1" t="e">
        <f t="shared" si="2"/>
        <v>#REF!</v>
      </c>
      <c r="I12" s="1" t="e">
        <f t="shared" si="3"/>
        <v>#REF!</v>
      </c>
      <c r="J12" s="1">
        <v>1920</v>
      </c>
      <c r="L12" s="1" t="e">
        <f t="shared" si="4"/>
        <v>#REF!</v>
      </c>
      <c r="N12" t="e">
        <f>IF(ISNA(VLOOKUP(B12,#REF!,3,0)),0,VLOOKUP(B12,#REF!,3,0))</f>
        <v>#REF!</v>
      </c>
    </row>
    <row r="13" spans="1:15" x14ac:dyDescent="0.25">
      <c r="A13" t="s">
        <v>119</v>
      </c>
      <c r="C13" t="e">
        <f t="shared" si="1"/>
        <v>#REF!</v>
      </c>
      <c r="E13" s="6" t="s">
        <v>7</v>
      </c>
      <c r="F13" s="6">
        <v>4000</v>
      </c>
      <c r="G13" s="1" t="e">
        <f t="shared" si="0"/>
        <v>#REF!</v>
      </c>
      <c r="H13" s="1" t="e">
        <f t="shared" si="2"/>
        <v>#REF!</v>
      </c>
      <c r="I13" s="1" t="e">
        <f t="shared" si="3"/>
        <v>#REF!</v>
      </c>
      <c r="J13" s="1">
        <v>2096</v>
      </c>
      <c r="L13" s="1" t="e">
        <f t="shared" si="4"/>
        <v>#REF!</v>
      </c>
      <c r="N13" t="e">
        <f>IF(ISNA(VLOOKUP(B13,#REF!,3,0)),0,VLOOKUP(B13,#REF!,3,0))</f>
        <v>#REF!</v>
      </c>
    </row>
    <row r="14" spans="1:15" x14ac:dyDescent="0.25">
      <c r="A14" t="s">
        <v>119</v>
      </c>
      <c r="B14" t="s">
        <v>715</v>
      </c>
      <c r="C14" t="e">
        <f t="shared" si="1"/>
        <v>#REF!</v>
      </c>
      <c r="E14" s="6" t="s">
        <v>8</v>
      </c>
      <c r="F14" s="6">
        <v>4000</v>
      </c>
      <c r="G14" s="1" t="e">
        <f t="shared" si="0"/>
        <v>#REF!</v>
      </c>
      <c r="H14" s="1" t="e">
        <f t="shared" si="2"/>
        <v>#REF!</v>
      </c>
      <c r="I14" s="1" t="e">
        <f t="shared" si="3"/>
        <v>#REF!</v>
      </c>
      <c r="J14" s="1">
        <v>2626</v>
      </c>
      <c r="L14" s="1" t="e">
        <f t="shared" si="4"/>
        <v>#REF!</v>
      </c>
      <c r="N14" t="e">
        <f>IF(ISNA(VLOOKUP(B14,#REF!,3,0)),0,VLOOKUP(B14,#REF!,3,0))</f>
        <v>#REF!</v>
      </c>
    </row>
    <row r="15" spans="1:15" ht="13" x14ac:dyDescent="0.3">
      <c r="E15" s="75" t="s">
        <v>142</v>
      </c>
      <c r="F15" s="70">
        <f>SUM(F4:F14)</f>
        <v>135000</v>
      </c>
      <c r="G15" s="70" t="e">
        <f>SUM(G4:G14)</f>
        <v>#REF!</v>
      </c>
      <c r="H15" s="70" t="e">
        <f>SUM(H4:H14)</f>
        <v>#REF!</v>
      </c>
      <c r="I15" s="70"/>
      <c r="J15" s="70">
        <f>SUM(J4:J14)</f>
        <v>94762</v>
      </c>
      <c r="L15" s="1" t="e">
        <f t="shared" si="4"/>
        <v>#REF!</v>
      </c>
      <c r="N15" t="e">
        <f>IF(ISNA(VLOOKUP(B15,#REF!,3,0)),0,VLOOKUP(B15,#REF!,3,0))</f>
        <v>#REF!</v>
      </c>
    </row>
    <row r="16" spans="1:15" x14ac:dyDescent="0.25">
      <c r="E16" s="6"/>
      <c r="F16" s="6"/>
      <c r="L16" s="1" t="e">
        <f t="shared" si="4"/>
        <v>#REF!</v>
      </c>
      <c r="N16" t="e">
        <f>IF(ISNA(VLOOKUP(B16,#REF!,3,0)),0,VLOOKUP(B16,#REF!,3,0))</f>
        <v>#REF!</v>
      </c>
    </row>
    <row r="17" spans="1:14" x14ac:dyDescent="0.25">
      <c r="E17" s="6"/>
      <c r="F17" s="6"/>
      <c r="L17" s="1" t="e">
        <f t="shared" si="4"/>
        <v>#REF!</v>
      </c>
      <c r="N17" t="e">
        <f>IF(ISNA(VLOOKUP(B17,#REF!,3,0)),0,VLOOKUP(B17,#REF!,3,0))</f>
        <v>#REF!</v>
      </c>
    </row>
    <row r="18" spans="1:14" ht="13" x14ac:dyDescent="0.3">
      <c r="E18" s="66" t="s">
        <v>764</v>
      </c>
      <c r="F18" s="6"/>
      <c r="L18" s="1" t="e">
        <f t="shared" si="4"/>
        <v>#REF!</v>
      </c>
      <c r="N18" t="e">
        <f>IF(ISNA(VLOOKUP(B18,#REF!,3,0)),0,VLOOKUP(B18,#REF!,3,0))</f>
        <v>#REF!</v>
      </c>
    </row>
    <row r="19" spans="1:14" x14ac:dyDescent="0.25">
      <c r="A19" t="s">
        <v>122</v>
      </c>
      <c r="B19" t="s">
        <v>718</v>
      </c>
      <c r="C19" t="e">
        <f t="shared" ref="C19:C48" si="5">IF(F19+G19=0,"Hide","")</f>
        <v>#REF!</v>
      </c>
      <c r="E19" s="67" t="s">
        <v>9</v>
      </c>
      <c r="F19" s="67">
        <v>30000</v>
      </c>
      <c r="G19" s="1" t="e">
        <f t="shared" ref="G19:G48" si="6">L19</f>
        <v>#REF!</v>
      </c>
      <c r="H19" s="1" t="e">
        <f t="shared" ref="H19:H48" si="7">+F19-G19</f>
        <v>#REF!</v>
      </c>
      <c r="I19" s="1" t="e">
        <f t="shared" ref="I19:I48" si="8">+G19-J19</f>
        <v>#REF!</v>
      </c>
      <c r="J19" s="1">
        <v>12675</v>
      </c>
      <c r="L19" s="1" t="e">
        <f t="shared" si="4"/>
        <v>#REF!</v>
      </c>
      <c r="M19" s="1">
        <v>12837.5</v>
      </c>
      <c r="N19" t="e">
        <f>IF(ISNA(VLOOKUP(B19,#REF!,3,0)),0,VLOOKUP(B19,#REF!,3,0))</f>
        <v>#REF!</v>
      </c>
    </row>
    <row r="20" spans="1:14" x14ac:dyDescent="0.25">
      <c r="A20" t="s">
        <v>122</v>
      </c>
      <c r="B20" t="s">
        <v>719</v>
      </c>
      <c r="C20" t="e">
        <f t="shared" si="5"/>
        <v>#REF!</v>
      </c>
      <c r="E20" s="6" t="s">
        <v>10</v>
      </c>
      <c r="F20" s="6">
        <v>15000</v>
      </c>
      <c r="G20" s="1" t="e">
        <f t="shared" si="6"/>
        <v>#REF!</v>
      </c>
      <c r="H20" s="1" t="e">
        <f t="shared" si="7"/>
        <v>#REF!</v>
      </c>
      <c r="I20" s="1" t="e">
        <f t="shared" si="8"/>
        <v>#REF!</v>
      </c>
      <c r="L20" s="1" t="e">
        <f t="shared" si="4"/>
        <v>#REF!</v>
      </c>
      <c r="M20" s="1">
        <v>6167.02</v>
      </c>
      <c r="N20" t="e">
        <f>IF(ISNA(VLOOKUP(B20,#REF!,3,0)),0,VLOOKUP(B20,#REF!,3,0))</f>
        <v>#REF!</v>
      </c>
    </row>
    <row r="21" spans="1:14" x14ac:dyDescent="0.25">
      <c r="A21" t="s">
        <v>122</v>
      </c>
      <c r="B21" t="s">
        <v>720</v>
      </c>
      <c r="C21" t="e">
        <f t="shared" si="5"/>
        <v>#REF!</v>
      </c>
      <c r="E21" s="6" t="s">
        <v>11</v>
      </c>
      <c r="F21" s="6"/>
      <c r="G21" s="1" t="e">
        <f t="shared" si="6"/>
        <v>#REF!</v>
      </c>
      <c r="H21" s="1" t="e">
        <f t="shared" si="7"/>
        <v>#REF!</v>
      </c>
      <c r="I21" s="1" t="e">
        <f t="shared" si="8"/>
        <v>#REF!</v>
      </c>
      <c r="L21" s="1" t="e">
        <f t="shared" si="4"/>
        <v>#REF!</v>
      </c>
      <c r="N21" t="e">
        <f>IF(ISNA(VLOOKUP(B21,#REF!,3,0)),0,VLOOKUP(B21,#REF!,3,0))</f>
        <v>#REF!</v>
      </c>
    </row>
    <row r="22" spans="1:14" x14ac:dyDescent="0.25">
      <c r="A22" t="s">
        <v>122</v>
      </c>
      <c r="B22" t="s">
        <v>721</v>
      </c>
      <c r="C22" t="e">
        <f t="shared" si="5"/>
        <v>#REF!</v>
      </c>
      <c r="E22" t="s">
        <v>722</v>
      </c>
      <c r="F22">
        <v>2000</v>
      </c>
      <c r="G22" s="1" t="e">
        <f t="shared" si="6"/>
        <v>#REF!</v>
      </c>
      <c r="H22" s="1" t="e">
        <f t="shared" si="7"/>
        <v>#REF!</v>
      </c>
      <c r="I22" s="1" t="e">
        <f t="shared" si="8"/>
        <v>#REF!</v>
      </c>
      <c r="L22" s="1" t="e">
        <f t="shared" si="4"/>
        <v>#REF!</v>
      </c>
      <c r="N22" t="e">
        <f>IF(ISNA(VLOOKUP(B22,#REF!,3,0)),0,VLOOKUP(B22,#REF!,3,0))</f>
        <v>#REF!</v>
      </c>
    </row>
    <row r="23" spans="1:14" x14ac:dyDescent="0.25">
      <c r="A23" t="s">
        <v>122</v>
      </c>
      <c r="B23" t="s">
        <v>723</v>
      </c>
      <c r="C23" t="e">
        <f t="shared" si="5"/>
        <v>#REF!</v>
      </c>
      <c r="E23" s="6" t="s">
        <v>129</v>
      </c>
      <c r="F23" s="6"/>
      <c r="G23" s="1" t="e">
        <f t="shared" si="6"/>
        <v>#REF!</v>
      </c>
      <c r="H23" s="1" t="e">
        <f t="shared" si="7"/>
        <v>#REF!</v>
      </c>
      <c r="I23" s="1" t="e">
        <f t="shared" si="8"/>
        <v>#REF!</v>
      </c>
      <c r="L23" s="1" t="e">
        <f t="shared" si="4"/>
        <v>#REF!</v>
      </c>
      <c r="N23" t="e">
        <f>IF(ISNA(VLOOKUP(B23,#REF!,3,0)),0,VLOOKUP(B23,#REF!,3,0))</f>
        <v>#REF!</v>
      </c>
    </row>
    <row r="24" spans="1:14" x14ac:dyDescent="0.25">
      <c r="A24" t="s">
        <v>122</v>
      </c>
      <c r="B24" t="s">
        <v>724</v>
      </c>
      <c r="C24" t="e">
        <f t="shared" si="5"/>
        <v>#REF!</v>
      </c>
      <c r="E24" s="6" t="s">
        <v>52</v>
      </c>
      <c r="F24" s="6"/>
      <c r="G24" s="1" t="e">
        <f t="shared" si="6"/>
        <v>#REF!</v>
      </c>
      <c r="H24" s="1" t="e">
        <f t="shared" si="7"/>
        <v>#REF!</v>
      </c>
      <c r="I24" s="1" t="e">
        <f t="shared" si="8"/>
        <v>#REF!</v>
      </c>
      <c r="J24" s="1">
        <v>1200</v>
      </c>
      <c r="L24" s="1" t="e">
        <f t="shared" si="4"/>
        <v>#REF!</v>
      </c>
      <c r="N24" t="e">
        <f>IF(ISNA(VLOOKUP(B24,#REF!,3,0)),0,VLOOKUP(B24,#REF!,3,0))</f>
        <v>#REF!</v>
      </c>
    </row>
    <row r="25" spans="1:14" x14ac:dyDescent="0.25">
      <c r="A25" t="s">
        <v>122</v>
      </c>
      <c r="B25" t="s">
        <v>725</v>
      </c>
      <c r="C25" t="e">
        <f t="shared" si="5"/>
        <v>#REF!</v>
      </c>
      <c r="E25" t="s">
        <v>726</v>
      </c>
      <c r="G25" s="1" t="e">
        <f t="shared" si="6"/>
        <v>#REF!</v>
      </c>
      <c r="H25" s="1" t="e">
        <f t="shared" si="7"/>
        <v>#REF!</v>
      </c>
      <c r="I25" s="1" t="e">
        <f t="shared" si="8"/>
        <v>#REF!</v>
      </c>
      <c r="L25" s="1" t="e">
        <f t="shared" si="4"/>
        <v>#REF!</v>
      </c>
      <c r="N25" t="e">
        <f>IF(ISNA(VLOOKUP(B25,#REF!,3,0)),0,VLOOKUP(B25,#REF!,3,0))</f>
        <v>#REF!</v>
      </c>
    </row>
    <row r="26" spans="1:14" x14ac:dyDescent="0.25">
      <c r="A26" t="s">
        <v>122</v>
      </c>
      <c r="B26" t="s">
        <v>727</v>
      </c>
      <c r="C26" t="e">
        <f t="shared" si="5"/>
        <v>#REF!</v>
      </c>
      <c r="E26" t="s">
        <v>728</v>
      </c>
      <c r="G26" s="1" t="e">
        <f t="shared" si="6"/>
        <v>#REF!</v>
      </c>
      <c r="H26" s="1" t="e">
        <f t="shared" si="7"/>
        <v>#REF!</v>
      </c>
      <c r="I26" s="1" t="e">
        <f t="shared" si="8"/>
        <v>#REF!</v>
      </c>
      <c r="L26" s="1" t="e">
        <f t="shared" si="4"/>
        <v>#REF!</v>
      </c>
      <c r="N26" t="e">
        <f>IF(ISNA(VLOOKUP(B26,#REF!,3,0)),0,VLOOKUP(B26,#REF!,3,0))</f>
        <v>#REF!</v>
      </c>
    </row>
    <row r="27" spans="1:14" x14ac:dyDescent="0.25">
      <c r="A27" t="s">
        <v>122</v>
      </c>
      <c r="B27" t="s">
        <v>729</v>
      </c>
      <c r="C27" t="e">
        <f t="shared" si="5"/>
        <v>#REF!</v>
      </c>
      <c r="E27" t="s">
        <v>730</v>
      </c>
      <c r="F27">
        <v>4000</v>
      </c>
      <c r="G27" s="1" t="e">
        <f t="shared" si="6"/>
        <v>#REF!</v>
      </c>
      <c r="H27" s="1" t="e">
        <f t="shared" si="7"/>
        <v>#REF!</v>
      </c>
      <c r="I27" s="1" t="e">
        <f t="shared" si="8"/>
        <v>#REF!</v>
      </c>
      <c r="J27" s="1">
        <v>5229</v>
      </c>
      <c r="L27" s="1" t="e">
        <f t="shared" si="4"/>
        <v>#REF!</v>
      </c>
      <c r="M27" s="1">
        <v>4260</v>
      </c>
      <c r="N27" t="e">
        <f>IF(ISNA(VLOOKUP(B27,#REF!,3,0)),0,VLOOKUP(B27,#REF!,3,0))</f>
        <v>#REF!</v>
      </c>
    </row>
    <row r="28" spans="1:14" x14ac:dyDescent="0.25">
      <c r="A28" t="s">
        <v>122</v>
      </c>
      <c r="B28" t="s">
        <v>731</v>
      </c>
      <c r="C28" t="e">
        <f t="shared" si="5"/>
        <v>#REF!</v>
      </c>
      <c r="E28" t="s">
        <v>732</v>
      </c>
      <c r="G28" s="1" t="e">
        <f t="shared" si="6"/>
        <v>#REF!</v>
      </c>
      <c r="H28" s="1" t="e">
        <f t="shared" si="7"/>
        <v>#REF!</v>
      </c>
      <c r="I28" s="1" t="e">
        <f t="shared" si="8"/>
        <v>#REF!</v>
      </c>
      <c r="L28" s="1" t="e">
        <f t="shared" si="4"/>
        <v>#REF!</v>
      </c>
      <c r="N28" t="e">
        <f>IF(ISNA(VLOOKUP(B28,#REF!,3,0)),0,VLOOKUP(B28,#REF!,3,0))</f>
        <v>#REF!</v>
      </c>
    </row>
    <row r="29" spans="1:14" x14ac:dyDescent="0.25">
      <c r="A29" t="s">
        <v>122</v>
      </c>
      <c r="B29" t="s">
        <v>733</v>
      </c>
      <c r="C29" t="e">
        <f t="shared" si="5"/>
        <v>#REF!</v>
      </c>
      <c r="E29" s="6" t="s">
        <v>14</v>
      </c>
      <c r="F29" s="6"/>
      <c r="G29" s="1" t="e">
        <f t="shared" si="6"/>
        <v>#REF!</v>
      </c>
      <c r="H29" s="1" t="e">
        <f t="shared" si="7"/>
        <v>#REF!</v>
      </c>
      <c r="I29" s="1" t="e">
        <f t="shared" si="8"/>
        <v>#REF!</v>
      </c>
      <c r="J29" s="1">
        <v>1630</v>
      </c>
      <c r="L29" s="1" t="e">
        <f t="shared" si="4"/>
        <v>#REF!</v>
      </c>
      <c r="N29" t="e">
        <f>IF(ISNA(VLOOKUP(B29,#REF!,3,0)),0,VLOOKUP(B29,#REF!,3,0))</f>
        <v>#REF!</v>
      </c>
    </row>
    <row r="30" spans="1:14" x14ac:dyDescent="0.25">
      <c r="A30" t="s">
        <v>122</v>
      </c>
      <c r="C30" t="e">
        <f t="shared" si="5"/>
        <v>#REF!</v>
      </c>
      <c r="E30" s="6"/>
      <c r="F30" s="6"/>
      <c r="G30" s="1" t="e">
        <f t="shared" si="6"/>
        <v>#REF!</v>
      </c>
      <c r="H30" s="1" t="e">
        <f t="shared" si="7"/>
        <v>#REF!</v>
      </c>
      <c r="I30" s="1" t="e">
        <f t="shared" si="8"/>
        <v>#REF!</v>
      </c>
      <c r="L30" s="1" t="e">
        <f t="shared" si="4"/>
        <v>#REF!</v>
      </c>
      <c r="N30" t="e">
        <f>IF(ISNA(VLOOKUP(B30,#REF!,3,0)),0,VLOOKUP(B30,#REF!,3,0))</f>
        <v>#REF!</v>
      </c>
    </row>
    <row r="31" spans="1:14" x14ac:dyDescent="0.25">
      <c r="A31" t="s">
        <v>122</v>
      </c>
      <c r="C31" t="e">
        <f t="shared" si="5"/>
        <v>#REF!</v>
      </c>
      <c r="E31" s="68" t="s">
        <v>12</v>
      </c>
      <c r="F31" s="68">
        <v>10000</v>
      </c>
      <c r="G31" s="1" t="e">
        <f t="shared" si="6"/>
        <v>#REF!</v>
      </c>
      <c r="H31" s="1" t="e">
        <f t="shared" si="7"/>
        <v>#REF!</v>
      </c>
      <c r="I31" s="1" t="e">
        <f t="shared" si="8"/>
        <v>#REF!</v>
      </c>
      <c r="J31" s="1">
        <v>10000</v>
      </c>
      <c r="L31" s="1" t="e">
        <f t="shared" si="4"/>
        <v>#REF!</v>
      </c>
      <c r="M31" s="1">
        <f>14739.66-4260</f>
        <v>10479.66</v>
      </c>
      <c r="N31" t="e">
        <f>IF(ISNA(VLOOKUP(B31,#REF!,3,0)),0,VLOOKUP(B31,#REF!,3,0))</f>
        <v>#REF!</v>
      </c>
    </row>
    <row r="32" spans="1:14" x14ac:dyDescent="0.25">
      <c r="A32" t="s">
        <v>122</v>
      </c>
      <c r="C32" t="e">
        <f t="shared" si="5"/>
        <v>#REF!</v>
      </c>
      <c r="E32" s="68" t="s">
        <v>13</v>
      </c>
      <c r="F32" s="68">
        <v>5000</v>
      </c>
      <c r="G32" s="1" t="e">
        <f t="shared" si="6"/>
        <v>#REF!</v>
      </c>
      <c r="H32" s="1" t="e">
        <f t="shared" si="7"/>
        <v>#REF!</v>
      </c>
      <c r="I32" s="1" t="e">
        <f t="shared" si="8"/>
        <v>#REF!</v>
      </c>
      <c r="J32" s="1">
        <v>5000</v>
      </c>
      <c r="L32" s="1" t="e">
        <f t="shared" si="4"/>
        <v>#REF!</v>
      </c>
      <c r="N32" t="e">
        <f>IF(ISNA(VLOOKUP(B32,#REF!,3,0)),0,VLOOKUP(B32,#REF!,3,0))</f>
        <v>#REF!</v>
      </c>
    </row>
    <row r="33" spans="1:14" x14ac:dyDescent="0.25">
      <c r="A33" t="s">
        <v>122</v>
      </c>
      <c r="B33" t="s">
        <v>769</v>
      </c>
      <c r="C33" t="e">
        <f t="shared" si="5"/>
        <v>#REF!</v>
      </c>
      <c r="E33" s="6" t="s">
        <v>15</v>
      </c>
      <c r="F33" s="6">
        <v>4000</v>
      </c>
      <c r="G33" s="1" t="e">
        <f t="shared" si="6"/>
        <v>#REF!</v>
      </c>
      <c r="H33" s="1" t="e">
        <f t="shared" si="7"/>
        <v>#REF!</v>
      </c>
      <c r="I33" s="1" t="e">
        <f t="shared" si="8"/>
        <v>#REF!</v>
      </c>
      <c r="J33" s="1">
        <v>85</v>
      </c>
      <c r="L33" s="1" t="e">
        <f t="shared" si="4"/>
        <v>#REF!</v>
      </c>
      <c r="N33" t="e">
        <f>IF(ISNA(VLOOKUP(B33,#REF!,3,0)),0,VLOOKUP(B33,#REF!,3,0))</f>
        <v>#REF!</v>
      </c>
    </row>
    <row r="34" spans="1:14" x14ac:dyDescent="0.25">
      <c r="A34" t="s">
        <v>122</v>
      </c>
      <c r="C34" t="e">
        <f t="shared" si="5"/>
        <v>#REF!</v>
      </c>
      <c r="E34" s="6" t="s">
        <v>16</v>
      </c>
      <c r="F34" s="6">
        <v>6000</v>
      </c>
      <c r="G34" s="1" t="e">
        <f t="shared" si="6"/>
        <v>#REF!</v>
      </c>
      <c r="H34" s="1" t="e">
        <f t="shared" si="7"/>
        <v>#REF!</v>
      </c>
      <c r="I34" s="1" t="e">
        <f t="shared" si="8"/>
        <v>#REF!</v>
      </c>
      <c r="J34" s="1">
        <v>6535</v>
      </c>
      <c r="L34" s="1" t="e">
        <f t="shared" si="4"/>
        <v>#REF!</v>
      </c>
      <c r="N34" t="e">
        <f>IF(ISNA(VLOOKUP(B34,#REF!,3,0)),0,VLOOKUP(B34,#REF!,3,0))</f>
        <v>#REF!</v>
      </c>
    </row>
    <row r="35" spans="1:14" x14ac:dyDescent="0.25">
      <c r="A35" t="s">
        <v>122</v>
      </c>
      <c r="B35" t="s">
        <v>744</v>
      </c>
      <c r="C35" t="e">
        <f t="shared" si="5"/>
        <v>#REF!</v>
      </c>
      <c r="E35" s="6" t="s">
        <v>24</v>
      </c>
      <c r="F35" s="6"/>
      <c r="G35" s="1" t="e">
        <f t="shared" si="6"/>
        <v>#REF!</v>
      </c>
      <c r="H35" s="1" t="e">
        <f t="shared" si="7"/>
        <v>#REF!</v>
      </c>
      <c r="I35" s="1" t="e">
        <f t="shared" si="8"/>
        <v>#REF!</v>
      </c>
      <c r="J35" s="1">
        <v>663</v>
      </c>
      <c r="L35" s="1" t="e">
        <f t="shared" si="4"/>
        <v>#REF!</v>
      </c>
      <c r="N35" t="e">
        <f>IF(ISNA(VLOOKUP(B35,#REF!,3,0)),0,VLOOKUP(B35,#REF!,3,0))</f>
        <v>#REF!</v>
      </c>
    </row>
    <row r="36" spans="1:14" x14ac:dyDescent="0.25">
      <c r="A36" t="s">
        <v>122</v>
      </c>
      <c r="B36" t="s">
        <v>745</v>
      </c>
      <c r="C36" t="e">
        <f t="shared" si="5"/>
        <v>#REF!</v>
      </c>
      <c r="E36" s="6" t="s">
        <v>17</v>
      </c>
      <c r="F36" s="6">
        <v>3000</v>
      </c>
      <c r="G36" s="1" t="e">
        <f t="shared" si="6"/>
        <v>#REF!</v>
      </c>
      <c r="H36" s="1" t="e">
        <f t="shared" si="7"/>
        <v>#REF!</v>
      </c>
      <c r="I36" s="1" t="e">
        <f t="shared" si="8"/>
        <v>#REF!</v>
      </c>
      <c r="J36" s="1">
        <v>1000</v>
      </c>
      <c r="L36" s="1" t="e">
        <f t="shared" si="4"/>
        <v>#REF!</v>
      </c>
      <c r="N36" t="e">
        <f>IF(ISNA(VLOOKUP(B36,#REF!,3,0)),0,VLOOKUP(B36,#REF!,3,0))</f>
        <v>#REF!</v>
      </c>
    </row>
    <row r="37" spans="1:14" x14ac:dyDescent="0.25">
      <c r="A37" t="s">
        <v>122</v>
      </c>
      <c r="C37" t="e">
        <f t="shared" si="5"/>
        <v>#REF!</v>
      </c>
      <c r="E37" s="6" t="s">
        <v>18</v>
      </c>
      <c r="F37" s="6">
        <v>5000</v>
      </c>
      <c r="G37" s="1" t="e">
        <f t="shared" si="6"/>
        <v>#REF!</v>
      </c>
      <c r="H37" s="1" t="e">
        <f t="shared" si="7"/>
        <v>#REF!</v>
      </c>
      <c r="I37" s="1" t="e">
        <f t="shared" si="8"/>
        <v>#REF!</v>
      </c>
      <c r="J37" s="1">
        <v>5185</v>
      </c>
      <c r="L37" s="1" t="e">
        <f t="shared" si="4"/>
        <v>#REF!</v>
      </c>
      <c r="N37" t="e">
        <f>IF(ISNA(VLOOKUP(B37,#REF!,3,0)),0,VLOOKUP(B37,#REF!,3,0))</f>
        <v>#REF!</v>
      </c>
    </row>
    <row r="38" spans="1:14" x14ac:dyDescent="0.25">
      <c r="A38" t="s">
        <v>122</v>
      </c>
      <c r="B38" t="s">
        <v>736</v>
      </c>
      <c r="C38" t="e">
        <f t="shared" si="5"/>
        <v>#REF!</v>
      </c>
      <c r="E38" s="6" t="s">
        <v>753</v>
      </c>
      <c r="F38" s="6"/>
      <c r="G38" s="1" t="e">
        <f t="shared" si="6"/>
        <v>#REF!</v>
      </c>
      <c r="H38" s="1" t="e">
        <f t="shared" si="7"/>
        <v>#REF!</v>
      </c>
      <c r="I38" s="1" t="e">
        <f t="shared" si="8"/>
        <v>#REF!</v>
      </c>
      <c r="L38" s="1" t="e">
        <f t="shared" si="4"/>
        <v>#REF!</v>
      </c>
      <c r="N38" t="e">
        <f>IF(ISNA(VLOOKUP(B38,#REF!,3,0)),0,VLOOKUP(B38,#REF!,3,0))</f>
        <v>#REF!</v>
      </c>
    </row>
    <row r="39" spans="1:14" x14ac:dyDescent="0.25">
      <c r="A39" t="s">
        <v>122</v>
      </c>
      <c r="B39" t="s">
        <v>737</v>
      </c>
      <c r="C39" t="e">
        <f t="shared" si="5"/>
        <v>#REF!</v>
      </c>
      <c r="E39" s="6" t="s">
        <v>20</v>
      </c>
      <c r="F39" s="6">
        <v>2000</v>
      </c>
      <c r="G39" s="1" t="e">
        <f t="shared" si="6"/>
        <v>#REF!</v>
      </c>
      <c r="H39" s="1" t="e">
        <f t="shared" si="7"/>
        <v>#REF!</v>
      </c>
      <c r="I39" s="1" t="e">
        <f t="shared" si="8"/>
        <v>#REF!</v>
      </c>
      <c r="L39" s="1" t="e">
        <f t="shared" si="4"/>
        <v>#REF!</v>
      </c>
      <c r="N39" t="e">
        <f>IF(ISNA(VLOOKUP(B39,#REF!,3,0)),0,VLOOKUP(B39,#REF!,3,0))</f>
        <v>#REF!</v>
      </c>
    </row>
    <row r="40" spans="1:14" x14ac:dyDescent="0.25">
      <c r="A40" t="s">
        <v>122</v>
      </c>
      <c r="B40" t="s">
        <v>734</v>
      </c>
      <c r="C40" t="e">
        <f t="shared" si="5"/>
        <v>#REF!</v>
      </c>
      <c r="E40" s="6" t="s">
        <v>754</v>
      </c>
      <c r="F40" s="6"/>
      <c r="G40" s="1" t="e">
        <f t="shared" si="6"/>
        <v>#REF!</v>
      </c>
      <c r="H40" s="1" t="e">
        <f t="shared" si="7"/>
        <v>#REF!</v>
      </c>
      <c r="I40" s="1" t="e">
        <f t="shared" si="8"/>
        <v>#REF!</v>
      </c>
      <c r="L40" s="1" t="e">
        <f t="shared" si="4"/>
        <v>#REF!</v>
      </c>
      <c r="N40" t="e">
        <f>IF(ISNA(VLOOKUP(B40,#REF!,3,0)),0,VLOOKUP(B40,#REF!,3,0))</f>
        <v>#REF!</v>
      </c>
    </row>
    <row r="41" spans="1:14" x14ac:dyDescent="0.25">
      <c r="A41" t="s">
        <v>122</v>
      </c>
      <c r="B41" t="s">
        <v>735</v>
      </c>
      <c r="C41" t="e">
        <f t="shared" si="5"/>
        <v>#REF!</v>
      </c>
      <c r="E41" s="6" t="s">
        <v>21</v>
      </c>
      <c r="F41" s="6">
        <v>5000</v>
      </c>
      <c r="G41" s="1" t="e">
        <f t="shared" si="6"/>
        <v>#REF!</v>
      </c>
      <c r="H41" s="1" t="e">
        <f t="shared" si="7"/>
        <v>#REF!</v>
      </c>
      <c r="I41" s="1" t="e">
        <f t="shared" si="8"/>
        <v>#REF!</v>
      </c>
      <c r="J41" s="1">
        <v>171</v>
      </c>
      <c r="L41" s="1" t="e">
        <f t="shared" si="4"/>
        <v>#REF!</v>
      </c>
      <c r="N41" t="e">
        <f>IF(ISNA(VLOOKUP(B41,#REF!,3,0)),0,VLOOKUP(B41,#REF!,3,0))</f>
        <v>#REF!</v>
      </c>
    </row>
    <row r="42" spans="1:14" x14ac:dyDescent="0.25">
      <c r="A42" t="s">
        <v>122</v>
      </c>
      <c r="B42" t="s">
        <v>746</v>
      </c>
      <c r="C42" t="e">
        <f t="shared" si="5"/>
        <v>#REF!</v>
      </c>
      <c r="E42" s="6" t="s">
        <v>752</v>
      </c>
      <c r="F42" s="6">
        <v>9000</v>
      </c>
      <c r="G42" s="1" t="e">
        <f t="shared" si="6"/>
        <v>#REF!</v>
      </c>
      <c r="H42" s="1" t="e">
        <f t="shared" si="7"/>
        <v>#REF!</v>
      </c>
      <c r="I42" s="1" t="e">
        <f t="shared" si="8"/>
        <v>#REF!</v>
      </c>
      <c r="J42" s="1">
        <v>9000</v>
      </c>
      <c r="L42" s="1" t="e">
        <f t="shared" si="4"/>
        <v>#REF!</v>
      </c>
      <c r="M42" s="1">
        <v>4500</v>
      </c>
      <c r="N42" t="e">
        <f>IF(ISNA(VLOOKUP(B42,#REF!,3,0)),0,VLOOKUP(B42,#REF!,3,0))</f>
        <v>#REF!</v>
      </c>
    </row>
    <row r="43" spans="1:14" x14ac:dyDescent="0.25">
      <c r="A43" t="s">
        <v>122</v>
      </c>
      <c r="C43" t="e">
        <f t="shared" si="5"/>
        <v>#REF!</v>
      </c>
      <c r="E43" s="6"/>
      <c r="F43" s="6"/>
      <c r="G43" s="1" t="e">
        <f t="shared" si="6"/>
        <v>#REF!</v>
      </c>
      <c r="H43" s="1" t="e">
        <f t="shared" si="7"/>
        <v>#REF!</v>
      </c>
      <c r="I43" s="1" t="e">
        <f t="shared" si="8"/>
        <v>#REF!</v>
      </c>
      <c r="L43" s="1" t="e">
        <f t="shared" si="4"/>
        <v>#REF!</v>
      </c>
      <c r="N43" t="e">
        <f>IF(ISNA(VLOOKUP(B43,#REF!,3,0)),0,VLOOKUP(B43,#REF!,3,0))</f>
        <v>#REF!</v>
      </c>
    </row>
    <row r="44" spans="1:14" x14ac:dyDescent="0.25">
      <c r="A44" t="s">
        <v>122</v>
      </c>
      <c r="B44" t="s">
        <v>738</v>
      </c>
      <c r="C44" t="e">
        <f t="shared" si="5"/>
        <v>#REF!</v>
      </c>
      <c r="E44" t="s">
        <v>739</v>
      </c>
      <c r="G44" s="1" t="e">
        <f t="shared" si="6"/>
        <v>#REF!</v>
      </c>
      <c r="H44" s="1" t="e">
        <f t="shared" si="7"/>
        <v>#REF!</v>
      </c>
      <c r="I44" s="1" t="e">
        <f t="shared" si="8"/>
        <v>#REF!</v>
      </c>
      <c r="L44" s="1" t="e">
        <f t="shared" si="4"/>
        <v>#REF!</v>
      </c>
      <c r="N44" t="e">
        <f>IF(ISNA(VLOOKUP(B44,#REF!,3,0)),0,VLOOKUP(B44,#REF!,3,0))</f>
        <v>#REF!</v>
      </c>
    </row>
    <row r="45" spans="1:14" x14ac:dyDescent="0.25">
      <c r="A45" t="s">
        <v>122</v>
      </c>
      <c r="B45" t="s">
        <v>743</v>
      </c>
      <c r="C45" t="e">
        <f t="shared" si="5"/>
        <v>#REF!</v>
      </c>
      <c r="E45" s="6" t="s">
        <v>22</v>
      </c>
      <c r="F45" s="6">
        <v>15000</v>
      </c>
      <c r="G45" s="1" t="e">
        <f t="shared" si="6"/>
        <v>#REF!</v>
      </c>
      <c r="H45" s="1" t="e">
        <f t="shared" si="7"/>
        <v>#REF!</v>
      </c>
      <c r="I45" s="1" t="e">
        <f t="shared" si="8"/>
        <v>#REF!</v>
      </c>
      <c r="J45" s="1">
        <v>15000</v>
      </c>
      <c r="L45" s="1" t="e">
        <f t="shared" si="4"/>
        <v>#REF!</v>
      </c>
      <c r="N45" t="e">
        <f>IF(ISNA(VLOOKUP(B45,#REF!,3,0)),0,VLOOKUP(B45,#REF!,3,0))</f>
        <v>#REF!</v>
      </c>
    </row>
    <row r="46" spans="1:14" x14ac:dyDescent="0.25">
      <c r="A46" t="s">
        <v>122</v>
      </c>
      <c r="B46" t="s">
        <v>740</v>
      </c>
      <c r="C46" t="e">
        <f t="shared" si="5"/>
        <v>#REF!</v>
      </c>
      <c r="E46" s="6" t="s">
        <v>56</v>
      </c>
      <c r="F46" s="6">
        <v>10000</v>
      </c>
      <c r="G46" s="1" t="e">
        <f t="shared" si="6"/>
        <v>#REF!</v>
      </c>
      <c r="H46" s="1" t="e">
        <f t="shared" si="7"/>
        <v>#REF!</v>
      </c>
      <c r="I46" s="1" t="e">
        <f t="shared" si="8"/>
        <v>#REF!</v>
      </c>
      <c r="L46" s="1" t="e">
        <f t="shared" si="4"/>
        <v>#REF!</v>
      </c>
      <c r="N46" t="e">
        <f>IF(ISNA(VLOOKUP(B46,#REF!,3,0)),0,VLOOKUP(B46,#REF!,3,0))</f>
        <v>#REF!</v>
      </c>
    </row>
    <row r="47" spans="1:14" x14ac:dyDescent="0.25">
      <c r="A47" t="s">
        <v>122</v>
      </c>
      <c r="B47" t="s">
        <v>741</v>
      </c>
      <c r="C47" t="e">
        <f t="shared" si="5"/>
        <v>#REF!</v>
      </c>
      <c r="E47" s="6" t="s">
        <v>57</v>
      </c>
      <c r="F47" s="6"/>
      <c r="G47" s="1" t="e">
        <f t="shared" si="6"/>
        <v>#REF!</v>
      </c>
      <c r="H47" s="1" t="e">
        <f t="shared" si="7"/>
        <v>#REF!</v>
      </c>
      <c r="I47" s="1" t="e">
        <f t="shared" si="8"/>
        <v>#REF!</v>
      </c>
      <c r="L47" s="1" t="e">
        <f t="shared" si="4"/>
        <v>#REF!</v>
      </c>
      <c r="N47" t="e">
        <f>IF(ISNA(VLOOKUP(B47,#REF!,3,0)),0,VLOOKUP(B47,#REF!,3,0))</f>
        <v>#REF!</v>
      </c>
    </row>
    <row r="48" spans="1:14" x14ac:dyDescent="0.25">
      <c r="A48" t="s">
        <v>122</v>
      </c>
      <c r="B48" t="s">
        <v>742</v>
      </c>
      <c r="C48" t="e">
        <f t="shared" si="5"/>
        <v>#REF!</v>
      </c>
      <c r="E48" s="6" t="s">
        <v>60</v>
      </c>
      <c r="F48" s="6">
        <v>10000</v>
      </c>
      <c r="G48" s="1" t="e">
        <f t="shared" si="6"/>
        <v>#REF!</v>
      </c>
      <c r="H48" s="1" t="e">
        <f t="shared" si="7"/>
        <v>#REF!</v>
      </c>
      <c r="I48" s="1" t="e">
        <f t="shared" si="8"/>
        <v>#REF!</v>
      </c>
      <c r="L48" s="1" t="e">
        <f t="shared" si="4"/>
        <v>#REF!</v>
      </c>
      <c r="N48" t="e">
        <f>IF(ISNA(VLOOKUP(B48,#REF!,3,0)),0,VLOOKUP(B48,#REF!,3,0))</f>
        <v>#REF!</v>
      </c>
    </row>
    <row r="49" spans="2:15" ht="13" x14ac:dyDescent="0.3">
      <c r="E49" s="75" t="s">
        <v>143</v>
      </c>
      <c r="F49" s="70">
        <f>SUM(F19:F48)</f>
        <v>135000</v>
      </c>
      <c r="G49" s="70" t="e">
        <f>SUM(G19:G48)</f>
        <v>#REF!</v>
      </c>
      <c r="H49" s="70" t="e">
        <f>SUM(H19:H48)</f>
        <v>#REF!</v>
      </c>
      <c r="I49" s="70" t="e">
        <f>SUM(I19:I48)</f>
        <v>#REF!</v>
      </c>
      <c r="J49" s="70">
        <f>SUM(J19:J48)</f>
        <v>73373</v>
      </c>
      <c r="L49" s="1"/>
      <c r="M49" s="70">
        <f>SUM(M19:M48)</f>
        <v>38244.18</v>
      </c>
    </row>
    <row r="50" spans="2:15" x14ac:dyDescent="0.25">
      <c r="E50" s="65"/>
      <c r="F50" s="65"/>
      <c r="L50" s="1"/>
    </row>
    <row r="51" spans="2:15" ht="13.5" thickBot="1" x14ac:dyDescent="0.35">
      <c r="E51" s="75" t="s">
        <v>756</v>
      </c>
      <c r="F51" s="74" t="s">
        <v>762</v>
      </c>
      <c r="G51" s="74" t="e">
        <f>+G15-G49</f>
        <v>#REF!</v>
      </c>
      <c r="H51" s="74" t="e">
        <f>+H15-H49</f>
        <v>#REF!</v>
      </c>
      <c r="I51" s="74"/>
      <c r="J51" s="74">
        <f>+J15-J49</f>
        <v>21389</v>
      </c>
      <c r="L51" s="1"/>
    </row>
    <row r="52" spans="2:15" x14ac:dyDescent="0.25">
      <c r="E52" s="6"/>
      <c r="F52" s="6"/>
      <c r="L52" s="1"/>
    </row>
    <row r="53" spans="2:15" x14ac:dyDescent="0.25">
      <c r="B53" t="s">
        <v>716</v>
      </c>
      <c r="E53" t="s">
        <v>717</v>
      </c>
      <c r="G53" s="1" t="e">
        <f>G15</f>
        <v>#REF!</v>
      </c>
      <c r="L53" s="1"/>
      <c r="N53" t="e">
        <f>IF(ISNA(VLOOKUP(B53,#REF!,3,0)),0,VLOOKUP(B53,#REF!,3,0))</f>
        <v>#REF!</v>
      </c>
    </row>
    <row r="54" spans="2:15" x14ac:dyDescent="0.25">
      <c r="E54" s="6" t="s">
        <v>757</v>
      </c>
      <c r="F54" s="6"/>
      <c r="L54" s="1"/>
      <c r="N54" s="71" t="e">
        <f>IF(ROUND(N53-G53,0)=0,"OK",+N53-G53)</f>
        <v>#REF!</v>
      </c>
      <c r="O54" s="71"/>
    </row>
    <row r="55" spans="2:15" x14ac:dyDescent="0.25">
      <c r="B55" t="s">
        <v>747</v>
      </c>
      <c r="E55" t="s">
        <v>748</v>
      </c>
      <c r="G55" s="1" t="e">
        <f>G49</f>
        <v>#REF!</v>
      </c>
      <c r="L55" s="1"/>
      <c r="N55" t="e">
        <f>IF(ISNA(VLOOKUP(B55,#REF!,3,0)),0,VLOOKUP(B55,#REF!,3,0))</f>
        <v>#REF!</v>
      </c>
    </row>
    <row r="56" spans="2:15" x14ac:dyDescent="0.25">
      <c r="E56" s="69" t="s">
        <v>758</v>
      </c>
      <c r="F56" s="69"/>
      <c r="L56" s="1"/>
      <c r="N56" s="71" t="e">
        <f>IF(ROUND(N55-G55,0)=0,"OK",+N55-G55)</f>
        <v>#REF!</v>
      </c>
      <c r="O56" s="71"/>
    </row>
    <row r="57" spans="2:15" x14ac:dyDescent="0.25">
      <c r="E57" s="69"/>
      <c r="F57" s="69"/>
      <c r="L57" s="1"/>
    </row>
    <row r="58" spans="2:15" x14ac:dyDescent="0.25">
      <c r="E58" s="69"/>
      <c r="F58" s="69"/>
      <c r="L58" s="1"/>
    </row>
    <row r="59" spans="2:15" x14ac:dyDescent="0.25">
      <c r="E59" s="69"/>
      <c r="F59" s="69"/>
      <c r="L59" s="1"/>
    </row>
    <row r="60" spans="2:15" x14ac:dyDescent="0.25">
      <c r="E60" s="69"/>
      <c r="F60" s="69"/>
      <c r="L60" s="1"/>
    </row>
    <row r="61" spans="2:15" x14ac:dyDescent="0.25">
      <c r="E61" s="69"/>
      <c r="F61" s="69"/>
      <c r="L61" s="1"/>
    </row>
    <row r="62" spans="2:15" x14ac:dyDescent="0.25">
      <c r="E62" s="69"/>
      <c r="F62" s="69"/>
      <c r="L62" s="1"/>
    </row>
    <row r="63" spans="2:15" x14ac:dyDescent="0.25">
      <c r="E63" s="69"/>
      <c r="F63" s="69"/>
      <c r="L63" s="1"/>
    </row>
    <row r="64" spans="2:15" x14ac:dyDescent="0.25">
      <c r="E64" s="69"/>
      <c r="F64" s="69"/>
      <c r="L64" s="1"/>
    </row>
    <row r="65" spans="5:12" x14ac:dyDescent="0.25">
      <c r="E65" s="69"/>
      <c r="F65" s="69"/>
      <c r="L65" s="1"/>
    </row>
    <row r="66" spans="5:12" x14ac:dyDescent="0.25">
      <c r="E66" s="69"/>
      <c r="F66" s="69"/>
      <c r="L66" s="1"/>
    </row>
    <row r="67" spans="5:12" x14ac:dyDescent="0.25">
      <c r="E67" s="69"/>
      <c r="F67" s="69"/>
      <c r="L67" s="1"/>
    </row>
    <row r="68" spans="5:12" x14ac:dyDescent="0.25">
      <c r="E68" s="69"/>
      <c r="F68" s="69"/>
      <c r="L68" s="1"/>
    </row>
    <row r="69" spans="5:12" x14ac:dyDescent="0.25">
      <c r="E69" s="69"/>
      <c r="F69" s="69"/>
      <c r="L69" s="1"/>
    </row>
    <row r="70" spans="5:12" x14ac:dyDescent="0.25">
      <c r="E70" s="69"/>
      <c r="F70" s="69"/>
      <c r="L70" s="1"/>
    </row>
    <row r="71" spans="5:12" x14ac:dyDescent="0.25">
      <c r="E71" s="69"/>
      <c r="F71" s="69"/>
      <c r="L71" s="1"/>
    </row>
    <row r="72" spans="5:12" x14ac:dyDescent="0.25">
      <c r="E72" s="69"/>
      <c r="F72" s="69"/>
      <c r="L72" s="1"/>
    </row>
    <row r="73" spans="5:12" x14ac:dyDescent="0.25">
      <c r="E73" s="69"/>
      <c r="F73" s="69"/>
      <c r="L73" s="1"/>
    </row>
    <row r="74" spans="5:12" x14ac:dyDescent="0.25">
      <c r="E74" s="69"/>
      <c r="F74" s="69"/>
      <c r="L74" s="1"/>
    </row>
    <row r="75" spans="5:12" x14ac:dyDescent="0.25">
      <c r="E75" s="69"/>
      <c r="F75" s="69"/>
      <c r="L75" s="1"/>
    </row>
    <row r="76" spans="5:12" x14ac:dyDescent="0.25">
      <c r="E76" s="69"/>
      <c r="F76" s="69"/>
      <c r="L76" s="1"/>
    </row>
    <row r="77" spans="5:12" x14ac:dyDescent="0.25">
      <c r="E77" s="69"/>
      <c r="F77" s="69"/>
      <c r="L77" s="1"/>
    </row>
    <row r="78" spans="5:12" x14ac:dyDescent="0.25">
      <c r="E78" s="69"/>
      <c r="F78" s="69"/>
      <c r="L78" s="1"/>
    </row>
    <row r="79" spans="5:12" x14ac:dyDescent="0.25">
      <c r="E79" s="69"/>
      <c r="F79" s="69"/>
      <c r="L79" s="1"/>
    </row>
    <row r="80" spans="5:12" x14ac:dyDescent="0.25">
      <c r="E80" s="69"/>
      <c r="F80" s="69"/>
      <c r="L80" s="1"/>
    </row>
    <row r="81" spans="5:12" x14ac:dyDescent="0.25">
      <c r="E81" s="69"/>
      <c r="F81" s="69"/>
      <c r="L81" s="1"/>
    </row>
    <row r="82" spans="5:12" x14ac:dyDescent="0.25">
      <c r="E82" s="69"/>
      <c r="F82" s="69"/>
      <c r="L82" s="1"/>
    </row>
    <row r="83" spans="5:12" x14ac:dyDescent="0.25">
      <c r="E83" s="69"/>
      <c r="F83" s="69"/>
      <c r="L83" s="1"/>
    </row>
    <row r="84" spans="5:12" x14ac:dyDescent="0.25">
      <c r="E84" s="69"/>
      <c r="F84" s="69"/>
      <c r="L84" s="1"/>
    </row>
    <row r="85" spans="5:12" x14ac:dyDescent="0.25">
      <c r="E85" s="69"/>
      <c r="F85" s="69"/>
      <c r="L85" s="1"/>
    </row>
    <row r="86" spans="5:12" x14ac:dyDescent="0.25">
      <c r="E86" s="69"/>
      <c r="F86" s="69"/>
      <c r="L86" s="1"/>
    </row>
    <row r="87" spans="5:12" x14ac:dyDescent="0.25">
      <c r="E87" s="69"/>
      <c r="F87" s="69"/>
      <c r="L87" s="1"/>
    </row>
    <row r="88" spans="5:12" x14ac:dyDescent="0.25">
      <c r="E88" s="69"/>
      <c r="F88" s="69"/>
      <c r="L88" s="1"/>
    </row>
    <row r="89" spans="5:12" x14ac:dyDescent="0.25">
      <c r="E89" s="69"/>
      <c r="F89" s="69"/>
      <c r="L89" s="1"/>
    </row>
    <row r="90" spans="5:12" x14ac:dyDescent="0.25">
      <c r="E90" s="69"/>
      <c r="F90" s="69"/>
      <c r="L90" s="1"/>
    </row>
    <row r="91" spans="5:12" x14ac:dyDescent="0.25">
      <c r="E91" s="69"/>
      <c r="F91" s="69"/>
      <c r="L91" s="1"/>
    </row>
    <row r="92" spans="5:12" x14ac:dyDescent="0.25">
      <c r="E92" s="69"/>
      <c r="F92" s="69"/>
      <c r="L92" s="1"/>
    </row>
    <row r="93" spans="5:12" x14ac:dyDescent="0.25">
      <c r="E93" s="69"/>
      <c r="F93" s="69"/>
      <c r="L93" s="1"/>
    </row>
    <row r="94" spans="5:12" x14ac:dyDescent="0.25">
      <c r="E94" s="69"/>
      <c r="F94" s="69"/>
      <c r="L94" s="1"/>
    </row>
    <row r="95" spans="5:12" x14ac:dyDescent="0.25">
      <c r="E95" s="69"/>
      <c r="F95" s="69"/>
    </row>
    <row r="96" spans="5:12" x14ac:dyDescent="0.25">
      <c r="E96" s="69"/>
      <c r="F96" s="69"/>
    </row>
    <row r="97" spans="5:6" x14ac:dyDescent="0.25">
      <c r="E97" s="69"/>
      <c r="F97" s="69"/>
    </row>
    <row r="98" spans="5:6" x14ac:dyDescent="0.25">
      <c r="E98" s="69"/>
      <c r="F98" s="69"/>
    </row>
    <row r="99" spans="5:6" x14ac:dyDescent="0.25">
      <c r="E99" s="69"/>
      <c r="F99" s="69"/>
    </row>
    <row r="100" spans="5:6" x14ac:dyDescent="0.25">
      <c r="E100" s="69"/>
      <c r="F100" s="69"/>
    </row>
    <row r="101" spans="5:6" x14ac:dyDescent="0.25">
      <c r="E101" s="69"/>
      <c r="F101" s="69"/>
    </row>
    <row r="102" spans="5:6" x14ac:dyDescent="0.25">
      <c r="E102" s="69"/>
      <c r="F102" s="69"/>
    </row>
    <row r="103" spans="5:6" x14ac:dyDescent="0.25">
      <c r="E103" s="69"/>
      <c r="F103" s="69"/>
    </row>
    <row r="104" spans="5:6" x14ac:dyDescent="0.25">
      <c r="E104" s="69"/>
      <c r="F104" s="69"/>
    </row>
    <row r="105" spans="5:6" x14ac:dyDescent="0.25">
      <c r="E105" s="69"/>
      <c r="F105" s="69"/>
    </row>
    <row r="106" spans="5:6" x14ac:dyDescent="0.25">
      <c r="E106" s="69"/>
      <c r="F106" s="69"/>
    </row>
    <row r="107" spans="5:6" x14ac:dyDescent="0.25">
      <c r="E107" s="69"/>
      <c r="F107" s="69"/>
    </row>
    <row r="108" spans="5:6" x14ac:dyDescent="0.25">
      <c r="E108" s="69"/>
      <c r="F108" s="69"/>
    </row>
    <row r="109" spans="5:6" x14ac:dyDescent="0.25">
      <c r="E109" s="69"/>
      <c r="F109" s="69"/>
    </row>
    <row r="110" spans="5:6" x14ac:dyDescent="0.25">
      <c r="E110" s="69"/>
      <c r="F110" s="69"/>
    </row>
    <row r="111" spans="5:6" x14ac:dyDescent="0.25">
      <c r="E111" s="69"/>
      <c r="F111" s="69"/>
    </row>
    <row r="112" spans="5:6" x14ac:dyDescent="0.25">
      <c r="E112" s="69"/>
      <c r="F112" s="69"/>
    </row>
    <row r="113" spans="5:6" x14ac:dyDescent="0.25">
      <c r="E113" s="69"/>
      <c r="F113" s="69"/>
    </row>
    <row r="114" spans="5:6" x14ac:dyDescent="0.25">
      <c r="E114" s="69"/>
      <c r="F114" s="69"/>
    </row>
    <row r="115" spans="5:6" x14ac:dyDescent="0.25">
      <c r="E115" s="69"/>
      <c r="F115" s="69"/>
    </row>
    <row r="116" spans="5:6" x14ac:dyDescent="0.25">
      <c r="E116" s="69"/>
      <c r="F116" s="69"/>
    </row>
    <row r="117" spans="5:6" x14ac:dyDescent="0.25">
      <c r="E117" s="69"/>
      <c r="F117" s="69"/>
    </row>
  </sheetData>
  <autoFilter ref="A2:Z278"/>
  <phoneticPr fontId="156" type="noConversion"/>
  <pageMargins left="0.75" right="0.75" top="0.6" bottom="0.72" header="0.5" footer="0.38"/>
  <pageSetup paperSize="9" scale="75" fitToHeight="4" orientation="landscape" cellComments="asDisplayed" r:id="rId1"/>
  <headerFooter alignWithMargins="0">
    <oddFooter>&amp;L&amp;Z&amp;F&amp;R  &amp;D 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150"/>
  <sheetViews>
    <sheetView zoomScaleNormal="100" workbookViewId="0">
      <pane xSplit="1" ySplit="3" topLeftCell="B4" activePane="bottomRight" state="frozen"/>
      <selection activeCell="A153" sqref="A153"/>
      <selection pane="topRight" activeCell="A153" sqref="A153"/>
      <selection pane="bottomLeft" activeCell="A153" sqref="A153"/>
      <selection pane="bottomRight" activeCell="A153" sqref="A153"/>
    </sheetView>
  </sheetViews>
  <sheetFormatPr defaultRowHeight="12.5" outlineLevelRow="2" x14ac:dyDescent="0.25"/>
  <cols>
    <col min="1" max="1" width="9.26953125" bestFit="1" customWidth="1"/>
    <col min="2" max="2" width="1.7265625" customWidth="1"/>
    <col min="3" max="3" width="41.453125" customWidth="1"/>
    <col min="4" max="4" width="10.1796875" style="1" bestFit="1" customWidth="1"/>
    <col min="5" max="5" width="1.81640625" style="1" customWidth="1"/>
    <col min="6" max="6" width="10.7265625" style="1" customWidth="1"/>
    <col min="7" max="7" width="8.7265625" customWidth="1"/>
    <col min="8" max="8" width="9.26953125" style="32" bestFit="1" customWidth="1"/>
    <col min="9" max="9" width="12.7265625" style="11" bestFit="1" customWidth="1"/>
    <col min="10" max="10" width="31" style="10" bestFit="1" customWidth="1"/>
  </cols>
  <sheetData>
    <row r="1" spans="1:21" ht="13" x14ac:dyDescent="0.3">
      <c r="C1" s="14" t="s">
        <v>62</v>
      </c>
    </row>
    <row r="2" spans="1:21" s="21" customFormat="1" ht="36.75" customHeight="1" x14ac:dyDescent="0.25">
      <c r="C2" s="21" t="s">
        <v>171</v>
      </c>
      <c r="D2" s="22"/>
      <c r="E2" s="22"/>
      <c r="F2" s="22"/>
      <c r="H2" s="33"/>
      <c r="I2" s="23"/>
    </row>
    <row r="3" spans="1:21" ht="39" x14ac:dyDescent="0.3">
      <c r="A3">
        <v>1</v>
      </c>
      <c r="C3" s="14" t="s">
        <v>0</v>
      </c>
      <c r="D3" s="9" t="s">
        <v>23</v>
      </c>
      <c r="E3" s="9"/>
      <c r="F3" s="9" t="s">
        <v>63</v>
      </c>
      <c r="G3" s="15" t="s">
        <v>61</v>
      </c>
      <c r="H3" s="34" t="s">
        <v>46</v>
      </c>
      <c r="I3" s="12" t="s">
        <v>47</v>
      </c>
      <c r="J3" s="13" t="s">
        <v>0</v>
      </c>
      <c r="K3" t="s">
        <v>93</v>
      </c>
    </row>
    <row r="4" spans="1:21" ht="17.5" x14ac:dyDescent="0.35">
      <c r="A4">
        <v>2</v>
      </c>
      <c r="B4" s="14" t="s">
        <v>58</v>
      </c>
      <c r="C4" s="2"/>
      <c r="F4" s="4"/>
      <c r="G4" s="16"/>
    </row>
    <row r="5" spans="1:21" outlineLevel="2" x14ac:dyDescent="0.25">
      <c r="A5">
        <v>3</v>
      </c>
      <c r="B5" t="s">
        <v>58</v>
      </c>
      <c r="C5" s="3" t="s">
        <v>133</v>
      </c>
      <c r="D5" s="1">
        <v>-55</v>
      </c>
      <c r="G5" s="5"/>
      <c r="H5" s="32">
        <v>39867</v>
      </c>
      <c r="I5" s="11" t="s">
        <v>42</v>
      </c>
      <c r="J5" s="10" t="s">
        <v>41</v>
      </c>
      <c r="U5" s="1"/>
    </row>
    <row r="6" spans="1:21" outlineLevel="2" x14ac:dyDescent="0.25">
      <c r="A6">
        <v>3</v>
      </c>
      <c r="B6" t="s">
        <v>58</v>
      </c>
      <c r="C6" s="3" t="s">
        <v>133</v>
      </c>
      <c r="D6" s="1">
        <v>1500</v>
      </c>
      <c r="G6" s="5"/>
      <c r="H6" s="32">
        <v>39867</v>
      </c>
      <c r="I6" s="11" t="s">
        <v>42</v>
      </c>
      <c r="J6" s="10" t="s">
        <v>44</v>
      </c>
      <c r="U6" s="1"/>
    </row>
    <row r="7" spans="1:21" outlineLevel="2" x14ac:dyDescent="0.25">
      <c r="A7">
        <v>3</v>
      </c>
      <c r="B7" t="s">
        <v>58</v>
      </c>
      <c r="C7" s="3" t="s">
        <v>133</v>
      </c>
      <c r="D7" s="1">
        <v>1555</v>
      </c>
      <c r="G7" s="5"/>
      <c r="H7" s="32">
        <v>39867</v>
      </c>
      <c r="I7" s="11" t="s">
        <v>42</v>
      </c>
      <c r="J7" s="10" t="s">
        <v>45</v>
      </c>
      <c r="U7" s="1"/>
    </row>
    <row r="8" spans="1:21" ht="13" outlineLevel="1" x14ac:dyDescent="0.3">
      <c r="C8" s="36" t="s">
        <v>133</v>
      </c>
      <c r="D8" s="37">
        <f>SUBTOTAL(9,D5:D7)</f>
        <v>3000</v>
      </c>
      <c r="E8" s="37"/>
      <c r="F8" s="37">
        <f>SUBTOTAL(9,F5:F7)</f>
        <v>0</v>
      </c>
      <c r="G8" s="38">
        <f>SUBTOTAL(9,G5:G7)</f>
        <v>0</v>
      </c>
      <c r="U8" s="1"/>
    </row>
    <row r="9" spans="1:21" outlineLevel="2" x14ac:dyDescent="0.25">
      <c r="A9">
        <v>4</v>
      </c>
      <c r="B9" t="s">
        <v>58</v>
      </c>
      <c r="C9" s="3" t="s">
        <v>1</v>
      </c>
      <c r="F9" s="4">
        <v>87000</v>
      </c>
      <c r="G9" s="5">
        <v>83893</v>
      </c>
      <c r="H9" s="32">
        <v>39814</v>
      </c>
      <c r="U9" s="1"/>
    </row>
    <row r="10" spans="1:21" ht="25" outlineLevel="2" x14ac:dyDescent="0.25">
      <c r="A10">
        <v>4</v>
      </c>
      <c r="B10" t="s">
        <v>58</v>
      </c>
      <c r="C10" s="3" t="s">
        <v>1</v>
      </c>
      <c r="D10" s="1">
        <v>1000</v>
      </c>
      <c r="G10" s="5"/>
      <c r="H10" s="32">
        <v>39822</v>
      </c>
      <c r="I10" s="11" t="s">
        <v>117</v>
      </c>
      <c r="J10" s="28" t="s">
        <v>113</v>
      </c>
      <c r="U10" s="1"/>
    </row>
    <row r="11" spans="1:21" outlineLevel="2" x14ac:dyDescent="0.25">
      <c r="A11">
        <v>4</v>
      </c>
      <c r="B11" t="s">
        <v>58</v>
      </c>
      <c r="C11" s="3" t="s">
        <v>1</v>
      </c>
      <c r="D11" s="1">
        <v>3700</v>
      </c>
      <c r="G11" s="5">
        <v>-2327</v>
      </c>
      <c r="H11" s="32">
        <v>39839</v>
      </c>
      <c r="I11" s="11" t="s">
        <v>27</v>
      </c>
      <c r="J11" s="10" t="s">
        <v>26</v>
      </c>
      <c r="U11" s="1"/>
    </row>
    <row r="12" spans="1:21" outlineLevel="2" x14ac:dyDescent="0.25">
      <c r="A12">
        <v>4</v>
      </c>
      <c r="B12" t="s">
        <v>58</v>
      </c>
      <c r="C12" s="3" t="s">
        <v>1</v>
      </c>
      <c r="D12" s="1">
        <v>3200</v>
      </c>
      <c r="G12" s="5"/>
      <c r="H12" s="32">
        <v>39903</v>
      </c>
      <c r="I12" s="11" t="s">
        <v>77</v>
      </c>
      <c r="J12" s="10" t="s">
        <v>78</v>
      </c>
      <c r="U12" s="1"/>
    </row>
    <row r="13" spans="1:21" ht="25" outlineLevel="2" x14ac:dyDescent="0.25">
      <c r="A13">
        <v>4</v>
      </c>
      <c r="B13" t="s">
        <v>58</v>
      </c>
      <c r="C13" s="3" t="s">
        <v>1</v>
      </c>
      <c r="D13" s="1">
        <v>6500</v>
      </c>
      <c r="G13" s="5"/>
      <c r="H13" s="32">
        <v>39904</v>
      </c>
      <c r="I13" s="11" t="s">
        <v>70</v>
      </c>
      <c r="J13" s="28" t="s">
        <v>107</v>
      </c>
      <c r="U13" s="1"/>
    </row>
    <row r="14" spans="1:21" outlineLevel="2" x14ac:dyDescent="0.25">
      <c r="A14">
        <v>4</v>
      </c>
      <c r="B14" t="s">
        <v>58</v>
      </c>
      <c r="C14" s="3" t="s">
        <v>1</v>
      </c>
      <c r="D14" s="1">
        <v>6200</v>
      </c>
      <c r="G14" s="5"/>
      <c r="H14" s="32">
        <v>39931</v>
      </c>
      <c r="I14" s="11" t="s">
        <v>145</v>
      </c>
      <c r="J14" s="28"/>
      <c r="K14" t="s">
        <v>147</v>
      </c>
      <c r="U14" s="1"/>
    </row>
    <row r="15" spans="1:21" outlineLevel="2" x14ac:dyDescent="0.25">
      <c r="A15">
        <v>4</v>
      </c>
      <c r="B15" t="s">
        <v>58</v>
      </c>
      <c r="C15" s="3" t="s">
        <v>1</v>
      </c>
      <c r="D15" s="1">
        <v>57600</v>
      </c>
      <c r="G15" s="5"/>
      <c r="H15" s="32">
        <v>39933</v>
      </c>
      <c r="I15" s="11" t="s">
        <v>139</v>
      </c>
      <c r="K15" t="s">
        <v>147</v>
      </c>
      <c r="U15" s="1"/>
    </row>
    <row r="16" spans="1:21" ht="13" outlineLevel="1" x14ac:dyDescent="0.3">
      <c r="C16" s="35" t="s">
        <v>1</v>
      </c>
      <c r="D16" s="37">
        <f>SUBTOTAL(9,D9:D15)</f>
        <v>78200</v>
      </c>
      <c r="E16" s="37"/>
      <c r="F16" s="37">
        <f>SUBTOTAL(9,F9:F15)</f>
        <v>87000</v>
      </c>
      <c r="G16" s="38">
        <f>SUBTOTAL(9,G9:G15)</f>
        <v>81566</v>
      </c>
      <c r="U16" s="1"/>
    </row>
    <row r="17" spans="1:21" outlineLevel="2" x14ac:dyDescent="0.25">
      <c r="A17">
        <v>5</v>
      </c>
      <c r="B17" t="s">
        <v>58</v>
      </c>
      <c r="C17" s="3" t="s">
        <v>88</v>
      </c>
      <c r="F17" s="4">
        <v>8000</v>
      </c>
      <c r="G17" s="5">
        <v>6215</v>
      </c>
      <c r="H17" s="32">
        <v>39814</v>
      </c>
      <c r="U17" s="1"/>
    </row>
    <row r="18" spans="1:21" outlineLevel="2" x14ac:dyDescent="0.25">
      <c r="A18">
        <v>5</v>
      </c>
      <c r="B18" t="s">
        <v>58</v>
      </c>
      <c r="C18" s="3" t="s">
        <v>88</v>
      </c>
      <c r="D18" s="1">
        <v>400</v>
      </c>
      <c r="F18" s="4"/>
      <c r="G18" s="5"/>
      <c r="H18" s="32">
        <v>39825</v>
      </c>
      <c r="I18" s="11" t="s">
        <v>89</v>
      </c>
      <c r="U18" s="1"/>
    </row>
    <row r="19" spans="1:21" outlineLevel="2" x14ac:dyDescent="0.25">
      <c r="A19">
        <v>5</v>
      </c>
      <c r="B19" t="s">
        <v>58</v>
      </c>
      <c r="C19" s="3" t="s">
        <v>88</v>
      </c>
      <c r="D19" s="1">
        <v>300</v>
      </c>
      <c r="F19" s="4"/>
      <c r="G19" s="5"/>
      <c r="H19" s="32">
        <v>39864</v>
      </c>
      <c r="J19" s="10" t="s">
        <v>132</v>
      </c>
      <c r="K19" s="10" t="s">
        <v>130</v>
      </c>
      <c r="L19" s="10" t="s">
        <v>102</v>
      </c>
      <c r="U19" s="1"/>
    </row>
    <row r="20" spans="1:21" ht="25" outlineLevel="2" x14ac:dyDescent="0.25">
      <c r="A20">
        <v>5</v>
      </c>
      <c r="B20" t="s">
        <v>58</v>
      </c>
      <c r="C20" s="3" t="s">
        <v>88</v>
      </c>
      <c r="D20" s="1">
        <v>850</v>
      </c>
      <c r="F20" s="4"/>
      <c r="G20" s="5"/>
      <c r="H20" s="32">
        <v>39890</v>
      </c>
      <c r="I20" s="11" t="s">
        <v>117</v>
      </c>
      <c r="J20" s="27" t="s">
        <v>103</v>
      </c>
      <c r="U20" s="1"/>
    </row>
    <row r="21" spans="1:21" ht="13" outlineLevel="1" x14ac:dyDescent="0.3">
      <c r="C21" s="35" t="s">
        <v>88</v>
      </c>
      <c r="D21" s="37">
        <f>SUBTOTAL(9,D17:D20)</f>
        <v>1550</v>
      </c>
      <c r="E21" s="37"/>
      <c r="F21" s="37">
        <f>SUBTOTAL(9,F17:F20)</f>
        <v>8000</v>
      </c>
      <c r="G21" s="38">
        <f>SUBTOTAL(9,G17:G20)</f>
        <v>6215</v>
      </c>
      <c r="J21" s="27"/>
      <c r="U21" s="1"/>
    </row>
    <row r="22" spans="1:21" outlineLevel="2" x14ac:dyDescent="0.25">
      <c r="A22">
        <v>6</v>
      </c>
      <c r="B22" t="s">
        <v>58</v>
      </c>
      <c r="C22" s="3" t="s">
        <v>2</v>
      </c>
      <c r="F22" s="4">
        <v>17000</v>
      </c>
      <c r="G22" s="5"/>
      <c r="H22" s="32">
        <v>39814</v>
      </c>
      <c r="U22" s="1"/>
    </row>
    <row r="23" spans="1:21" ht="13" outlineLevel="1" x14ac:dyDescent="0.3">
      <c r="C23" s="35" t="s">
        <v>2</v>
      </c>
      <c r="D23" s="37">
        <f>SUBTOTAL(9,D22:D22)</f>
        <v>0</v>
      </c>
      <c r="E23" s="37"/>
      <c r="F23" s="37">
        <f>SUBTOTAL(9,F22:F22)</f>
        <v>17000</v>
      </c>
      <c r="G23" s="38">
        <f>SUBTOTAL(9,G22:G22)</f>
        <v>0</v>
      </c>
      <c r="U23" s="1"/>
    </row>
    <row r="24" spans="1:21" outlineLevel="2" x14ac:dyDescent="0.25">
      <c r="A24">
        <v>9</v>
      </c>
      <c r="B24" t="s">
        <v>58</v>
      </c>
      <c r="C24" s="3" t="s">
        <v>3</v>
      </c>
      <c r="F24" s="4">
        <v>3000</v>
      </c>
      <c r="G24" s="5">
        <v>6104</v>
      </c>
      <c r="H24" s="32">
        <v>39814</v>
      </c>
      <c r="U24" s="1"/>
    </row>
    <row r="25" spans="1:21" outlineLevel="2" x14ac:dyDescent="0.25">
      <c r="A25">
        <v>9</v>
      </c>
      <c r="B25" t="s">
        <v>58</v>
      </c>
      <c r="C25" s="3" t="s">
        <v>3</v>
      </c>
      <c r="D25" s="1">
        <v>30</v>
      </c>
      <c r="G25" s="5"/>
      <c r="H25" s="32">
        <v>39834</v>
      </c>
      <c r="I25" s="11" t="s">
        <v>96</v>
      </c>
      <c r="U25" s="1"/>
    </row>
    <row r="26" spans="1:21" outlineLevel="2" x14ac:dyDescent="0.25">
      <c r="A26">
        <v>9</v>
      </c>
      <c r="B26" t="s">
        <v>58</v>
      </c>
      <c r="C26" s="3" t="s">
        <v>3</v>
      </c>
      <c r="D26" s="1">
        <v>15</v>
      </c>
      <c r="G26" s="5"/>
      <c r="H26" s="32">
        <v>39842</v>
      </c>
      <c r="J26" s="10" t="s">
        <v>98</v>
      </c>
      <c r="U26" s="1"/>
    </row>
    <row r="27" spans="1:21" outlineLevel="2" x14ac:dyDescent="0.25">
      <c r="A27">
        <v>9</v>
      </c>
      <c r="B27" t="s">
        <v>58</v>
      </c>
      <c r="C27" s="3" t="s">
        <v>3</v>
      </c>
      <c r="D27" s="1">
        <v>60</v>
      </c>
      <c r="F27" s="4"/>
      <c r="G27" s="5"/>
      <c r="H27" s="32">
        <v>39856</v>
      </c>
      <c r="J27" s="10" t="s">
        <v>101</v>
      </c>
      <c r="K27" t="s">
        <v>134</v>
      </c>
      <c r="U27" s="1"/>
    </row>
    <row r="28" spans="1:21" outlineLevel="2" x14ac:dyDescent="0.25">
      <c r="A28">
        <v>9</v>
      </c>
      <c r="B28" t="s">
        <v>58</v>
      </c>
      <c r="C28" s="3" t="s">
        <v>3</v>
      </c>
      <c r="D28" s="1">
        <v>700</v>
      </c>
      <c r="G28" s="5"/>
      <c r="H28" s="32">
        <v>39867</v>
      </c>
      <c r="I28" s="11" t="s">
        <v>40</v>
      </c>
      <c r="J28" s="10" t="s">
        <v>43</v>
      </c>
      <c r="U28" s="1"/>
    </row>
    <row r="29" spans="1:21" outlineLevel="2" x14ac:dyDescent="0.25">
      <c r="A29">
        <v>9</v>
      </c>
      <c r="B29" t="s">
        <v>58</v>
      </c>
      <c r="C29" s="3" t="s">
        <v>3</v>
      </c>
      <c r="D29" s="1">
        <v>80</v>
      </c>
      <c r="G29" s="5"/>
      <c r="H29" s="32">
        <v>39868</v>
      </c>
      <c r="I29" s="11" t="s">
        <v>36</v>
      </c>
      <c r="J29" s="10" t="s">
        <v>37</v>
      </c>
      <c r="U29" s="1"/>
    </row>
    <row r="30" spans="1:21" outlineLevel="2" x14ac:dyDescent="0.25">
      <c r="A30">
        <v>9</v>
      </c>
      <c r="B30" t="s">
        <v>58</v>
      </c>
      <c r="C30" s="3" t="s">
        <v>3</v>
      </c>
      <c r="D30" s="1">
        <v>220</v>
      </c>
      <c r="G30" s="5"/>
      <c r="H30" s="32">
        <v>39882</v>
      </c>
      <c r="I30" s="11" t="s">
        <v>68</v>
      </c>
      <c r="U30" s="1"/>
    </row>
    <row r="31" spans="1:21" outlineLevel="2" x14ac:dyDescent="0.25">
      <c r="A31">
        <v>9</v>
      </c>
      <c r="B31" t="s">
        <v>58</v>
      </c>
      <c r="C31" s="3" t="s">
        <v>3</v>
      </c>
      <c r="D31" s="1">
        <v>500</v>
      </c>
      <c r="F31" s="4"/>
      <c r="G31" s="5"/>
      <c r="H31" s="32">
        <v>39864</v>
      </c>
      <c r="J31" s="10" t="s">
        <v>131</v>
      </c>
      <c r="K31" s="10" t="s">
        <v>130</v>
      </c>
      <c r="L31" s="10" t="s">
        <v>102</v>
      </c>
      <c r="U31" s="1"/>
    </row>
    <row r="32" spans="1:21" outlineLevel="2" x14ac:dyDescent="0.25">
      <c r="A32">
        <v>9</v>
      </c>
      <c r="B32" t="s">
        <v>58</v>
      </c>
      <c r="C32" s="3" t="s">
        <v>3</v>
      </c>
      <c r="D32" s="1">
        <v>230</v>
      </c>
      <c r="G32" s="5"/>
      <c r="H32" s="32">
        <v>39885</v>
      </c>
      <c r="I32" s="11" t="s">
        <v>69</v>
      </c>
      <c r="J32" s="10" t="s">
        <v>94</v>
      </c>
      <c r="U32" s="1"/>
    </row>
    <row r="33" spans="1:21" outlineLevel="2" x14ac:dyDescent="0.25">
      <c r="A33">
        <v>9</v>
      </c>
      <c r="B33" t="s">
        <v>58</v>
      </c>
      <c r="C33" s="3" t="s">
        <v>3</v>
      </c>
      <c r="D33" s="1">
        <v>40</v>
      </c>
      <c r="G33" s="5"/>
      <c r="H33" s="32">
        <v>39898</v>
      </c>
      <c r="I33" s="11" t="s">
        <v>68</v>
      </c>
      <c r="U33" s="1"/>
    </row>
    <row r="34" spans="1:21" outlineLevel="2" x14ac:dyDescent="0.25">
      <c r="A34">
        <v>9</v>
      </c>
      <c r="B34" t="s">
        <v>58</v>
      </c>
      <c r="C34" s="3" t="s">
        <v>3</v>
      </c>
      <c r="D34" s="1">
        <v>150</v>
      </c>
      <c r="G34" s="5"/>
      <c r="H34" s="32">
        <v>39903</v>
      </c>
      <c r="I34" s="11" t="s">
        <v>71</v>
      </c>
      <c r="J34" s="10" t="s">
        <v>72</v>
      </c>
      <c r="U34" s="1"/>
    </row>
    <row r="35" spans="1:21" outlineLevel="2" x14ac:dyDescent="0.25">
      <c r="A35">
        <v>9</v>
      </c>
      <c r="B35" t="s">
        <v>58</v>
      </c>
      <c r="C35" s="3" t="s">
        <v>3</v>
      </c>
      <c r="D35" s="1">
        <v>75</v>
      </c>
      <c r="G35" s="5"/>
      <c r="H35" s="32">
        <v>39912</v>
      </c>
      <c r="I35" s="11" t="s">
        <v>116</v>
      </c>
      <c r="J35" s="10" t="s">
        <v>117</v>
      </c>
      <c r="U35" s="1"/>
    </row>
    <row r="36" spans="1:21" outlineLevel="2" x14ac:dyDescent="0.25">
      <c r="A36">
        <v>9</v>
      </c>
      <c r="B36" t="s">
        <v>58</v>
      </c>
      <c r="C36" s="3" t="s">
        <v>3</v>
      </c>
      <c r="D36" s="1">
        <v>20</v>
      </c>
      <c r="G36" s="5"/>
      <c r="H36" s="32">
        <v>39912</v>
      </c>
      <c r="J36" t="s">
        <v>108</v>
      </c>
      <c r="U36" s="1"/>
    </row>
    <row r="37" spans="1:21" outlineLevel="2" x14ac:dyDescent="0.25">
      <c r="A37">
        <v>9</v>
      </c>
      <c r="B37" t="s">
        <v>58</v>
      </c>
      <c r="C37" s="3" t="s">
        <v>3</v>
      </c>
      <c r="D37" s="1">
        <v>20</v>
      </c>
      <c r="G37" s="5"/>
      <c r="H37" s="32">
        <v>39912</v>
      </c>
      <c r="J37" t="s">
        <v>109</v>
      </c>
      <c r="U37" s="1"/>
    </row>
    <row r="38" spans="1:21" ht="13" outlineLevel="1" x14ac:dyDescent="0.3">
      <c r="C38" s="35" t="s">
        <v>3</v>
      </c>
      <c r="D38" s="37">
        <f>SUBTOTAL(9,D24:D37)</f>
        <v>2140</v>
      </c>
      <c r="E38" s="37"/>
      <c r="F38" s="37">
        <f>SUBTOTAL(9,F24:F37)</f>
        <v>3000</v>
      </c>
      <c r="G38" s="38">
        <f>SUBTOTAL(9,G24:G37)</f>
        <v>6104</v>
      </c>
      <c r="J38"/>
      <c r="U38" s="1"/>
    </row>
    <row r="39" spans="1:21" outlineLevel="2" x14ac:dyDescent="0.25">
      <c r="A39">
        <v>10</v>
      </c>
      <c r="B39" t="s">
        <v>58</v>
      </c>
      <c r="C39" s="6" t="s">
        <v>51</v>
      </c>
      <c r="G39" s="17">
        <v>10198</v>
      </c>
      <c r="H39" s="32">
        <v>39814</v>
      </c>
      <c r="U39" s="1"/>
    </row>
    <row r="40" spans="1:21" ht="13" outlineLevel="1" x14ac:dyDescent="0.3">
      <c r="C40" s="35" t="s">
        <v>51</v>
      </c>
      <c r="D40" s="37">
        <f>SUBTOTAL(9,D39:D39)</f>
        <v>0</v>
      </c>
      <c r="E40" s="37"/>
      <c r="F40" s="41">
        <f>SUBTOTAL(9,F39:F39)</f>
        <v>0</v>
      </c>
      <c r="G40" s="38">
        <f>SUBTOTAL(9,G39:G39)</f>
        <v>10198</v>
      </c>
      <c r="U40" s="1"/>
    </row>
    <row r="41" spans="1:21" outlineLevel="2" x14ac:dyDescent="0.25">
      <c r="A41">
        <v>11</v>
      </c>
      <c r="B41" t="s">
        <v>58</v>
      </c>
      <c r="C41" s="3" t="s">
        <v>4</v>
      </c>
      <c r="F41" s="4">
        <v>6000</v>
      </c>
      <c r="G41" s="5"/>
      <c r="H41" s="32">
        <v>39814</v>
      </c>
      <c r="U41" s="1"/>
    </row>
    <row r="42" spans="1:21" ht="13" outlineLevel="1" x14ac:dyDescent="0.3">
      <c r="C42" s="35" t="s">
        <v>4</v>
      </c>
      <c r="D42" s="37">
        <f>SUBTOTAL(9,D41:D41)</f>
        <v>0</v>
      </c>
      <c r="E42" s="37"/>
      <c r="F42" s="41">
        <f>SUBTOTAL(9,F41:F41)</f>
        <v>6000</v>
      </c>
      <c r="G42" s="38">
        <f>SUBTOTAL(9,G41:G41)</f>
        <v>0</v>
      </c>
      <c r="U42" s="1"/>
    </row>
    <row r="43" spans="1:21" outlineLevel="2" x14ac:dyDescent="0.25">
      <c r="A43">
        <v>12</v>
      </c>
      <c r="B43" t="s">
        <v>58</v>
      </c>
      <c r="C43" s="3" t="s">
        <v>5</v>
      </c>
      <c r="F43" s="4">
        <v>2000</v>
      </c>
      <c r="G43" s="5"/>
      <c r="H43" s="32">
        <v>39814</v>
      </c>
      <c r="U43" s="1"/>
    </row>
    <row r="44" spans="1:21" outlineLevel="2" x14ac:dyDescent="0.25">
      <c r="A44">
        <v>11</v>
      </c>
      <c r="B44" t="s">
        <v>58</v>
      </c>
      <c r="C44" s="3" t="s">
        <v>4</v>
      </c>
      <c r="D44" s="1">
        <v>6000</v>
      </c>
      <c r="F44" s="4"/>
      <c r="G44" s="5"/>
      <c r="I44" s="11" t="s">
        <v>27</v>
      </c>
      <c r="U44" s="1"/>
    </row>
    <row r="45" spans="1:21" ht="13" outlineLevel="1" x14ac:dyDescent="0.3">
      <c r="C45" s="35" t="s">
        <v>5</v>
      </c>
      <c r="D45" s="37">
        <f>SUBTOTAL(9,D43:D44)</f>
        <v>6000</v>
      </c>
      <c r="E45" s="37"/>
      <c r="F45" s="41">
        <f>SUBTOTAL(9,F43:F44)</f>
        <v>2000</v>
      </c>
      <c r="G45" s="38">
        <f>SUBTOTAL(9,G43:G44)</f>
        <v>0</v>
      </c>
      <c r="U45" s="1"/>
    </row>
    <row r="46" spans="1:21" outlineLevel="2" x14ac:dyDescent="0.25">
      <c r="A46">
        <v>13</v>
      </c>
      <c r="B46" t="s">
        <v>58</v>
      </c>
      <c r="C46" s="3" t="s">
        <v>6</v>
      </c>
      <c r="F46" s="4">
        <v>4000</v>
      </c>
      <c r="G46" s="5"/>
      <c r="H46" s="32">
        <v>39814</v>
      </c>
      <c r="U46" s="1"/>
    </row>
    <row r="47" spans="1:21" ht="13" outlineLevel="1" x14ac:dyDescent="0.3">
      <c r="C47" s="35" t="s">
        <v>6</v>
      </c>
      <c r="D47" s="37">
        <f>SUBTOTAL(9,D46:D46)</f>
        <v>0</v>
      </c>
      <c r="E47" s="37"/>
      <c r="F47" s="41">
        <f>SUBTOTAL(9,F46:F46)</f>
        <v>4000</v>
      </c>
      <c r="G47" s="38">
        <f>SUBTOTAL(9,G46:G46)</f>
        <v>0</v>
      </c>
      <c r="U47" s="1"/>
    </row>
    <row r="48" spans="1:21" outlineLevel="2" x14ac:dyDescent="0.25">
      <c r="A48">
        <v>14</v>
      </c>
      <c r="B48" t="s">
        <v>58</v>
      </c>
      <c r="C48" s="3" t="s">
        <v>7</v>
      </c>
      <c r="F48" s="4">
        <v>4000</v>
      </c>
      <c r="G48" s="5"/>
      <c r="H48" s="32">
        <v>39814</v>
      </c>
      <c r="U48" s="1"/>
    </row>
    <row r="49" spans="1:21" outlineLevel="2" x14ac:dyDescent="0.25">
      <c r="A49">
        <v>14</v>
      </c>
      <c r="B49" t="s">
        <v>58</v>
      </c>
      <c r="C49" s="3" t="s">
        <v>7</v>
      </c>
      <c r="D49" s="1">
        <v>565.82000000000005</v>
      </c>
      <c r="F49" s="4"/>
      <c r="G49" s="5"/>
      <c r="H49" s="32">
        <v>39888</v>
      </c>
      <c r="I49" s="11" t="s">
        <v>66</v>
      </c>
      <c r="J49" s="10" t="s">
        <v>67</v>
      </c>
      <c r="U49" s="1"/>
    </row>
    <row r="50" spans="1:21" outlineLevel="2" x14ac:dyDescent="0.25">
      <c r="A50">
        <v>14</v>
      </c>
      <c r="B50" t="s">
        <v>58</v>
      </c>
      <c r="C50" s="3" t="s">
        <v>7</v>
      </c>
      <c r="D50" s="1">
        <v>680.14</v>
      </c>
      <c r="F50" s="4"/>
      <c r="G50" s="5"/>
      <c r="H50" s="32">
        <v>39909</v>
      </c>
      <c r="I50" s="11" t="s">
        <v>115</v>
      </c>
      <c r="J50" s="28" t="s">
        <v>114</v>
      </c>
      <c r="U50" s="1"/>
    </row>
    <row r="51" spans="1:21" ht="13" outlineLevel="1" x14ac:dyDescent="0.3">
      <c r="C51" s="35" t="s">
        <v>7</v>
      </c>
      <c r="D51" s="37">
        <f>SUBTOTAL(9,D48:D50)</f>
        <v>1245.96</v>
      </c>
      <c r="E51" s="37"/>
      <c r="F51" s="37">
        <f>SUBTOTAL(9,F48:F50)</f>
        <v>4000</v>
      </c>
      <c r="G51" s="38">
        <f>SUBTOTAL(9,G48:G50)</f>
        <v>0</v>
      </c>
      <c r="J51" s="28"/>
      <c r="U51" s="1"/>
    </row>
    <row r="52" spans="1:21" outlineLevel="2" x14ac:dyDescent="0.25">
      <c r="A52">
        <v>15</v>
      </c>
      <c r="B52" t="s">
        <v>58</v>
      </c>
      <c r="C52" s="3" t="s">
        <v>8</v>
      </c>
      <c r="F52" s="4">
        <v>4000</v>
      </c>
      <c r="G52" s="5">
        <v>5681</v>
      </c>
      <c r="H52" s="32">
        <v>39814</v>
      </c>
      <c r="U52" s="1"/>
    </row>
    <row r="53" spans="1:21" outlineLevel="2" x14ac:dyDescent="0.25">
      <c r="A53">
        <v>15</v>
      </c>
      <c r="B53" t="s">
        <v>58</v>
      </c>
      <c r="C53" s="3" t="s">
        <v>8</v>
      </c>
      <c r="D53" s="1">
        <v>2029.16</v>
      </c>
      <c r="F53" s="4"/>
      <c r="G53" s="5"/>
      <c r="H53" s="32">
        <v>39818</v>
      </c>
      <c r="I53" s="11" t="s">
        <v>82</v>
      </c>
      <c r="J53" s="10" t="s">
        <v>84</v>
      </c>
      <c r="U53" s="1"/>
    </row>
    <row r="54" spans="1:21" outlineLevel="2" x14ac:dyDescent="0.25">
      <c r="A54">
        <v>15</v>
      </c>
      <c r="B54" t="s">
        <v>58</v>
      </c>
      <c r="C54" s="3" t="s">
        <v>8</v>
      </c>
      <c r="D54" s="1">
        <v>597.16</v>
      </c>
      <c r="F54" s="4"/>
      <c r="G54" s="5"/>
      <c r="H54" s="32">
        <v>39905</v>
      </c>
      <c r="I54" s="11" t="s">
        <v>82</v>
      </c>
      <c r="J54" s="10" t="s">
        <v>84</v>
      </c>
      <c r="U54" s="1"/>
    </row>
    <row r="55" spans="1:21" ht="13" outlineLevel="1" x14ac:dyDescent="0.3">
      <c r="C55" s="35" t="s">
        <v>8</v>
      </c>
      <c r="D55" s="37">
        <f>SUBTOTAL(9,D52:D54)</f>
        <v>2626.32</v>
      </c>
      <c r="E55" s="37"/>
      <c r="F55" s="37">
        <f>SUBTOTAL(9,F52:F54)</f>
        <v>4000</v>
      </c>
      <c r="G55" s="38">
        <f>SUBTOTAL(9,G52:G54)</f>
        <v>5681</v>
      </c>
      <c r="U55" s="1"/>
    </row>
    <row r="56" spans="1:21" ht="13" x14ac:dyDescent="0.3">
      <c r="C56" s="29" t="s">
        <v>142</v>
      </c>
      <c r="D56" s="31">
        <f>SUBTOTAL(9,D5:D54)</f>
        <v>94762.280000000013</v>
      </c>
      <c r="E56" s="31"/>
      <c r="F56" s="31">
        <f>SUBTOTAL(9,F5:F54)</f>
        <v>135000</v>
      </c>
      <c r="G56" s="30">
        <f>SUBTOTAL(9,G5:G54)</f>
        <v>109764</v>
      </c>
      <c r="U56" s="1"/>
    </row>
    <row r="57" spans="1:21" ht="30" customHeight="1" x14ac:dyDescent="0.35">
      <c r="A57">
        <v>17</v>
      </c>
      <c r="B57" s="14" t="s">
        <v>59</v>
      </c>
      <c r="C57" s="2"/>
      <c r="F57" s="4"/>
      <c r="G57" s="18"/>
    </row>
    <row r="58" spans="1:21" outlineLevel="2" x14ac:dyDescent="0.25">
      <c r="A58">
        <v>18</v>
      </c>
      <c r="B58" t="s">
        <v>59</v>
      </c>
      <c r="C58" s="3" t="s">
        <v>9</v>
      </c>
      <c r="F58" s="4">
        <v>30000</v>
      </c>
      <c r="G58" s="5">
        <v>26000</v>
      </c>
      <c r="H58" s="32">
        <v>39814</v>
      </c>
    </row>
    <row r="59" spans="1:21" outlineLevel="2" x14ac:dyDescent="0.25">
      <c r="A59">
        <v>18</v>
      </c>
      <c r="B59" t="s">
        <v>59</v>
      </c>
      <c r="C59" s="3" t="s">
        <v>9</v>
      </c>
      <c r="D59" s="1">
        <v>12675</v>
      </c>
      <c r="F59" s="4"/>
      <c r="G59" s="5"/>
      <c r="H59" s="32">
        <v>39933</v>
      </c>
      <c r="K59" t="s">
        <v>140</v>
      </c>
    </row>
    <row r="60" spans="1:21" ht="13" outlineLevel="1" x14ac:dyDescent="0.3">
      <c r="C60" s="36" t="s">
        <v>9</v>
      </c>
      <c r="D60" s="37">
        <f>SUBTOTAL(9,D58:D59)</f>
        <v>12675</v>
      </c>
      <c r="E60" s="37"/>
      <c r="F60" s="37">
        <f>SUBTOTAL(9,F58:F59)</f>
        <v>30000</v>
      </c>
      <c r="G60" s="38">
        <f>SUBTOTAL(9,G58:G59)</f>
        <v>26000</v>
      </c>
    </row>
    <row r="61" spans="1:21" outlineLevel="2" x14ac:dyDescent="0.25">
      <c r="A61">
        <v>19</v>
      </c>
      <c r="B61" t="s">
        <v>59</v>
      </c>
      <c r="C61" s="3" t="s">
        <v>10</v>
      </c>
      <c r="F61" s="4">
        <v>15000</v>
      </c>
      <c r="G61" s="5">
        <v>17187</v>
      </c>
      <c r="H61" s="32">
        <v>39814</v>
      </c>
    </row>
    <row r="62" spans="1:21" ht="13" outlineLevel="1" x14ac:dyDescent="0.3">
      <c r="C62" s="35" t="s">
        <v>10</v>
      </c>
      <c r="D62" s="37">
        <f>SUBTOTAL(9,D61:D61)</f>
        <v>0</v>
      </c>
      <c r="E62" s="37"/>
      <c r="F62" s="37">
        <f>SUBTOTAL(9,F61:F61)</f>
        <v>15000</v>
      </c>
      <c r="G62" s="38">
        <f>SUBTOTAL(9,G61:G61)</f>
        <v>17187</v>
      </c>
    </row>
    <row r="63" spans="1:21" outlineLevel="2" x14ac:dyDescent="0.25">
      <c r="A63">
        <v>20</v>
      </c>
      <c r="B63" t="s">
        <v>59</v>
      </c>
      <c r="C63" s="3" t="s">
        <v>11</v>
      </c>
      <c r="F63" s="4">
        <v>2000</v>
      </c>
      <c r="G63" s="5">
        <v>2230</v>
      </c>
      <c r="H63" s="32">
        <v>39814</v>
      </c>
    </row>
    <row r="64" spans="1:21" ht="13" outlineLevel="1" x14ac:dyDescent="0.3">
      <c r="C64" s="35" t="s">
        <v>11</v>
      </c>
      <c r="D64" s="37">
        <f>SUBTOTAL(9,D63:D63)</f>
        <v>0</v>
      </c>
      <c r="E64" s="37"/>
      <c r="F64" s="37">
        <f>SUBTOTAL(9,F63:F63)</f>
        <v>2000</v>
      </c>
      <c r="G64" s="38">
        <f>SUBTOTAL(9,G63:G63)</f>
        <v>2230</v>
      </c>
    </row>
    <row r="65" spans="1:21" outlineLevel="2" x14ac:dyDescent="0.25">
      <c r="A65">
        <v>21</v>
      </c>
      <c r="B65" t="s">
        <v>59</v>
      </c>
      <c r="C65" s="6" t="s">
        <v>129</v>
      </c>
      <c r="F65" s="4"/>
      <c r="G65" s="17">
        <v>6557</v>
      </c>
      <c r="H65" s="32">
        <v>39814</v>
      </c>
    </row>
    <row r="66" spans="1:21" ht="13" outlineLevel="1" x14ac:dyDescent="0.3">
      <c r="C66" s="35" t="s">
        <v>129</v>
      </c>
      <c r="D66" s="37">
        <f>SUBTOTAL(9,D65:D65)</f>
        <v>0</v>
      </c>
      <c r="E66" s="37"/>
      <c r="F66" s="37">
        <f>SUBTOTAL(9,F65:F65)</f>
        <v>0</v>
      </c>
      <c r="G66" s="38">
        <f>SUBTOTAL(9,G65:G65)</f>
        <v>6557</v>
      </c>
    </row>
    <row r="67" spans="1:21" outlineLevel="2" x14ac:dyDescent="0.25">
      <c r="A67">
        <v>22</v>
      </c>
      <c r="B67" t="s">
        <v>59</v>
      </c>
      <c r="C67" s="6" t="s">
        <v>52</v>
      </c>
      <c r="F67" s="4"/>
      <c r="G67" s="17">
        <v>1714</v>
      </c>
      <c r="H67" s="32">
        <v>39814</v>
      </c>
    </row>
    <row r="68" spans="1:21" outlineLevel="2" x14ac:dyDescent="0.25">
      <c r="A68">
        <v>22</v>
      </c>
      <c r="B68" t="s">
        <v>59</v>
      </c>
      <c r="C68" s="6" t="s">
        <v>52</v>
      </c>
      <c r="D68" s="1">
        <v>1200</v>
      </c>
      <c r="F68" s="4"/>
      <c r="G68" s="17"/>
      <c r="H68" s="32">
        <v>39933</v>
      </c>
      <c r="I68" s="11" t="s">
        <v>148</v>
      </c>
      <c r="J68" s="10" t="s">
        <v>149</v>
      </c>
      <c r="K68" t="s">
        <v>140</v>
      </c>
    </row>
    <row r="69" spans="1:21" ht="13" outlineLevel="1" x14ac:dyDescent="0.3">
      <c r="C69" s="35" t="s">
        <v>52</v>
      </c>
      <c r="D69" s="37">
        <f>SUBTOTAL(9,D67:D68)</f>
        <v>1200</v>
      </c>
      <c r="E69" s="37"/>
      <c r="F69" s="37">
        <f>SUBTOTAL(9,F67:F68)</f>
        <v>0</v>
      </c>
      <c r="G69" s="38">
        <f>SUBTOTAL(9,G67:G68)</f>
        <v>1714</v>
      </c>
    </row>
    <row r="70" spans="1:21" outlineLevel="2" x14ac:dyDescent="0.25">
      <c r="A70">
        <v>23</v>
      </c>
      <c r="B70" t="s">
        <v>59</v>
      </c>
      <c r="C70" s="6" t="s">
        <v>14</v>
      </c>
      <c r="D70" s="4">
        <v>16</v>
      </c>
      <c r="E70" s="4"/>
      <c r="F70" s="4"/>
      <c r="G70" s="17"/>
      <c r="H70" s="32">
        <v>1</v>
      </c>
      <c r="I70" s="11" t="s">
        <v>80</v>
      </c>
      <c r="J70" s="11" t="s">
        <v>79</v>
      </c>
      <c r="L70" t="s">
        <v>70</v>
      </c>
    </row>
    <row r="71" spans="1:21" outlineLevel="2" x14ac:dyDescent="0.25">
      <c r="A71">
        <v>23</v>
      </c>
      <c r="B71" t="s">
        <v>59</v>
      </c>
      <c r="C71" s="6" t="s">
        <v>14</v>
      </c>
      <c r="F71" s="4"/>
      <c r="G71" s="17">
        <v>1761</v>
      </c>
      <c r="H71" s="32">
        <v>39814</v>
      </c>
    </row>
    <row r="72" spans="1:21" outlineLevel="2" x14ac:dyDescent="0.25">
      <c r="A72">
        <v>23</v>
      </c>
      <c r="B72" t="s">
        <v>59</v>
      </c>
      <c r="C72" s="6" t="s">
        <v>14</v>
      </c>
      <c r="D72" s="1">
        <v>8.08</v>
      </c>
      <c r="F72" s="4"/>
      <c r="G72" s="17"/>
      <c r="H72" s="32">
        <v>39815</v>
      </c>
      <c r="I72" s="11" t="s">
        <v>80</v>
      </c>
      <c r="J72" s="11" t="s">
        <v>79</v>
      </c>
    </row>
    <row r="73" spans="1:21" outlineLevel="2" x14ac:dyDescent="0.25">
      <c r="A73">
        <v>23</v>
      </c>
      <c r="B73" t="s">
        <v>59</v>
      </c>
      <c r="C73" s="6" t="s">
        <v>14</v>
      </c>
      <c r="D73" s="4">
        <v>945</v>
      </c>
      <c r="E73" s="4"/>
      <c r="F73" s="4"/>
      <c r="G73" s="17"/>
      <c r="H73" s="32">
        <v>39821</v>
      </c>
      <c r="I73" s="11" t="s">
        <v>90</v>
      </c>
      <c r="J73" s="11" t="s">
        <v>91</v>
      </c>
    </row>
    <row r="74" spans="1:21" outlineLevel="2" x14ac:dyDescent="0.25">
      <c r="A74">
        <v>23</v>
      </c>
      <c r="B74" t="s">
        <v>59</v>
      </c>
      <c r="C74" s="6" t="s">
        <v>14</v>
      </c>
      <c r="D74" s="1">
        <v>6</v>
      </c>
      <c r="F74" s="4"/>
      <c r="G74" s="17"/>
      <c r="H74" s="32">
        <v>39864</v>
      </c>
      <c r="I74" s="11" t="s">
        <v>80</v>
      </c>
      <c r="J74" s="11" t="s">
        <v>79</v>
      </c>
      <c r="L74" s="10" t="s">
        <v>102</v>
      </c>
    </row>
    <row r="75" spans="1:21" ht="25" outlineLevel="2" x14ac:dyDescent="0.25">
      <c r="A75">
        <v>23</v>
      </c>
      <c r="B75" t="s">
        <v>59</v>
      </c>
      <c r="C75" s="6" t="s">
        <v>14</v>
      </c>
      <c r="D75" s="1">
        <v>12</v>
      </c>
      <c r="F75" s="4"/>
      <c r="G75" s="5"/>
      <c r="H75" s="32">
        <v>39890</v>
      </c>
      <c r="I75" s="11" t="s">
        <v>104</v>
      </c>
      <c r="J75" s="27" t="s">
        <v>103</v>
      </c>
      <c r="K75" t="s">
        <v>141</v>
      </c>
      <c r="U75" s="1"/>
    </row>
    <row r="76" spans="1:21" outlineLevel="2" x14ac:dyDescent="0.25">
      <c r="A76">
        <v>23</v>
      </c>
      <c r="B76" t="s">
        <v>59</v>
      </c>
      <c r="C76" s="6" t="s">
        <v>14</v>
      </c>
      <c r="D76" s="1">
        <v>20.21</v>
      </c>
      <c r="F76" s="4"/>
      <c r="G76" s="17"/>
      <c r="H76" s="32">
        <v>39896</v>
      </c>
      <c r="I76" s="11" t="s">
        <v>80</v>
      </c>
      <c r="J76" s="11" t="s">
        <v>79</v>
      </c>
    </row>
    <row r="77" spans="1:21" outlineLevel="2" x14ac:dyDescent="0.25">
      <c r="A77">
        <v>23</v>
      </c>
      <c r="B77" t="s">
        <v>59</v>
      </c>
      <c r="C77" s="6" t="s">
        <v>14</v>
      </c>
      <c r="D77" s="4">
        <v>16</v>
      </c>
      <c r="E77" s="4"/>
      <c r="F77" s="4"/>
      <c r="G77" s="17"/>
      <c r="H77" s="32">
        <v>39902</v>
      </c>
      <c r="I77" s="11" t="s">
        <v>80</v>
      </c>
      <c r="J77" s="11" t="s">
        <v>79</v>
      </c>
      <c r="L77" t="s">
        <v>87</v>
      </c>
    </row>
    <row r="78" spans="1:21" outlineLevel="2" x14ac:dyDescent="0.25">
      <c r="A78">
        <v>23</v>
      </c>
      <c r="B78" t="s">
        <v>59</v>
      </c>
      <c r="C78" s="6" t="s">
        <v>14</v>
      </c>
      <c r="D78" s="4">
        <v>607.14</v>
      </c>
      <c r="E78" s="4"/>
      <c r="F78" s="4"/>
      <c r="G78" s="17"/>
      <c r="H78" s="32">
        <v>39909</v>
      </c>
      <c r="I78" s="11" t="s">
        <v>105</v>
      </c>
      <c r="J78" s="11" t="s">
        <v>106</v>
      </c>
    </row>
    <row r="79" spans="1:21" ht="13" outlineLevel="1" x14ac:dyDescent="0.3">
      <c r="C79" s="35" t="s">
        <v>14</v>
      </c>
      <c r="D79" s="37">
        <f>SUBTOTAL(9,D70:D78)</f>
        <v>1630.43</v>
      </c>
      <c r="E79" s="37"/>
      <c r="F79" s="37">
        <f>SUBTOTAL(9,F70:F78)</f>
        <v>0</v>
      </c>
      <c r="G79" s="38">
        <f>SUBTOTAL(9,G70:G78)</f>
        <v>1761</v>
      </c>
      <c r="J79" s="11"/>
    </row>
    <row r="80" spans="1:21" outlineLevel="2" x14ac:dyDescent="0.25">
      <c r="A80">
        <v>24</v>
      </c>
      <c r="B80" t="s">
        <v>59</v>
      </c>
      <c r="C80" s="8" t="s">
        <v>12</v>
      </c>
      <c r="D80" s="4"/>
      <c r="E80" s="4"/>
      <c r="F80" s="4">
        <v>10000</v>
      </c>
      <c r="G80" s="19"/>
      <c r="H80" s="32">
        <v>39814</v>
      </c>
    </row>
    <row r="81" spans="1:11" outlineLevel="2" x14ac:dyDescent="0.25">
      <c r="A81">
        <v>24</v>
      </c>
      <c r="B81" t="s">
        <v>59</v>
      </c>
      <c r="C81" s="8" t="s">
        <v>12</v>
      </c>
      <c r="D81" s="1">
        <v>2991.08</v>
      </c>
      <c r="G81" s="5"/>
      <c r="H81" s="32">
        <v>39858</v>
      </c>
      <c r="I81" s="11" t="s">
        <v>38</v>
      </c>
      <c r="J81" s="10" t="s">
        <v>39</v>
      </c>
    </row>
    <row r="82" spans="1:11" outlineLevel="2" x14ac:dyDescent="0.25">
      <c r="A82">
        <v>24</v>
      </c>
      <c r="B82" t="s">
        <v>59</v>
      </c>
      <c r="C82" s="8" t="s">
        <v>12</v>
      </c>
      <c r="D82" s="1">
        <v>7009</v>
      </c>
      <c r="G82" s="5"/>
      <c r="H82" s="32">
        <v>39933</v>
      </c>
      <c r="I82" s="11" t="s">
        <v>38</v>
      </c>
      <c r="J82" s="10" t="s">
        <v>39</v>
      </c>
      <c r="K82" t="s">
        <v>140</v>
      </c>
    </row>
    <row r="83" spans="1:11" ht="13" outlineLevel="1" x14ac:dyDescent="0.3">
      <c r="C83" s="39" t="s">
        <v>12</v>
      </c>
      <c r="D83" s="37">
        <f>SUBTOTAL(9,D80:D82)</f>
        <v>10000.08</v>
      </c>
      <c r="E83" s="37"/>
      <c r="F83" s="37">
        <f>SUBTOTAL(9,F80:F82)</f>
        <v>10000</v>
      </c>
      <c r="G83" s="38">
        <f>SUBTOTAL(9,G80:G82)</f>
        <v>0</v>
      </c>
    </row>
    <row r="84" spans="1:11" ht="12.75" customHeight="1" outlineLevel="2" x14ac:dyDescent="0.25">
      <c r="A84">
        <v>25</v>
      </c>
      <c r="B84" t="s">
        <v>59</v>
      </c>
      <c r="C84" s="8" t="s">
        <v>13</v>
      </c>
      <c r="F84" s="4">
        <v>5000</v>
      </c>
      <c r="G84" s="19"/>
      <c r="H84" s="32">
        <v>39814</v>
      </c>
    </row>
    <row r="85" spans="1:11" outlineLevel="2" x14ac:dyDescent="0.25">
      <c r="A85">
        <v>25</v>
      </c>
      <c r="B85" t="s">
        <v>59</v>
      </c>
      <c r="C85" s="8" t="s">
        <v>13</v>
      </c>
      <c r="D85" s="1">
        <v>5000</v>
      </c>
      <c r="G85" s="5"/>
      <c r="H85" s="32">
        <v>39933</v>
      </c>
      <c r="I85" s="11" t="s">
        <v>38</v>
      </c>
      <c r="J85" s="10" t="s">
        <v>39</v>
      </c>
      <c r="K85" t="s">
        <v>140</v>
      </c>
    </row>
    <row r="86" spans="1:11" ht="13" outlineLevel="1" x14ac:dyDescent="0.3">
      <c r="C86" s="39" t="s">
        <v>13</v>
      </c>
      <c r="D86" s="37">
        <f>SUBTOTAL(9,D84:D85)</f>
        <v>5000</v>
      </c>
      <c r="E86" s="37"/>
      <c r="F86" s="37">
        <f>SUBTOTAL(9,F84:F85)</f>
        <v>5000</v>
      </c>
      <c r="G86" s="38">
        <f>SUBTOTAL(9,G84:G85)</f>
        <v>0</v>
      </c>
    </row>
    <row r="87" spans="1:11" outlineLevel="2" x14ac:dyDescent="0.25">
      <c r="A87">
        <v>26</v>
      </c>
      <c r="B87" t="s">
        <v>59</v>
      </c>
      <c r="C87" s="3" t="s">
        <v>15</v>
      </c>
      <c r="F87" s="4">
        <v>4000</v>
      </c>
      <c r="G87" s="5"/>
      <c r="H87" s="32">
        <v>39814</v>
      </c>
    </row>
    <row r="88" spans="1:11" outlineLevel="2" x14ac:dyDescent="0.25">
      <c r="A88">
        <v>26</v>
      </c>
      <c r="B88" t="s">
        <v>59</v>
      </c>
      <c r="C88" s="3" t="s">
        <v>15</v>
      </c>
      <c r="D88" s="1">
        <v>85</v>
      </c>
      <c r="G88" s="5"/>
      <c r="H88" s="32">
        <v>40127</v>
      </c>
      <c r="I88" s="11" t="s">
        <v>48</v>
      </c>
      <c r="J88" s="10" t="s">
        <v>34</v>
      </c>
    </row>
    <row r="89" spans="1:11" ht="13" outlineLevel="1" x14ac:dyDescent="0.3">
      <c r="C89" s="35" t="s">
        <v>15</v>
      </c>
      <c r="D89" s="37">
        <f>SUBTOTAL(9,D87:D88)</f>
        <v>85</v>
      </c>
      <c r="E89" s="37"/>
      <c r="F89" s="37">
        <f>SUBTOTAL(9,F87:F88)</f>
        <v>4000</v>
      </c>
      <c r="G89" s="38">
        <f>SUBTOTAL(9,G87:G88)</f>
        <v>0</v>
      </c>
    </row>
    <row r="90" spans="1:11" outlineLevel="2" x14ac:dyDescent="0.25">
      <c r="A90">
        <v>27</v>
      </c>
      <c r="B90" t="s">
        <v>59</v>
      </c>
      <c r="C90" s="3" t="s">
        <v>16</v>
      </c>
      <c r="F90" s="4">
        <v>6000</v>
      </c>
      <c r="G90" s="5">
        <v>4613</v>
      </c>
      <c r="H90" s="32">
        <v>39814</v>
      </c>
    </row>
    <row r="91" spans="1:11" outlineLevel="2" x14ac:dyDescent="0.25">
      <c r="A91">
        <v>27</v>
      </c>
      <c r="B91" t="s">
        <v>59</v>
      </c>
      <c r="C91" s="3" t="s">
        <v>16</v>
      </c>
      <c r="D91" s="1">
        <v>1445</v>
      </c>
      <c r="F91" s="4"/>
      <c r="G91" s="5"/>
      <c r="H91" s="32">
        <v>39868</v>
      </c>
      <c r="I91" s="11" t="s">
        <v>85</v>
      </c>
      <c r="J91" s="10" t="s">
        <v>86</v>
      </c>
    </row>
    <row r="92" spans="1:11" outlineLevel="2" x14ac:dyDescent="0.25">
      <c r="A92">
        <v>27</v>
      </c>
      <c r="B92" t="s">
        <v>59</v>
      </c>
      <c r="C92" s="3" t="s">
        <v>16</v>
      </c>
      <c r="D92" s="1">
        <v>3528</v>
      </c>
      <c r="F92" s="4"/>
      <c r="G92" s="5"/>
      <c r="H92" s="32">
        <v>39876</v>
      </c>
      <c r="J92" s="10" t="s">
        <v>95</v>
      </c>
    </row>
    <row r="93" spans="1:11" outlineLevel="2" x14ac:dyDescent="0.25">
      <c r="A93">
        <v>27</v>
      </c>
      <c r="B93" t="s">
        <v>59</v>
      </c>
      <c r="C93" s="3" t="s">
        <v>16</v>
      </c>
      <c r="D93" s="1">
        <v>1561.89</v>
      </c>
      <c r="E93"/>
      <c r="G93" s="5"/>
      <c r="I93" t="s">
        <v>136</v>
      </c>
      <c r="J93" t="s">
        <v>146</v>
      </c>
      <c r="K93" t="s">
        <v>140</v>
      </c>
    </row>
    <row r="94" spans="1:11" ht="13" outlineLevel="1" x14ac:dyDescent="0.3">
      <c r="C94" s="35" t="s">
        <v>16</v>
      </c>
      <c r="D94" s="37">
        <f>SUBTOTAL(9,D90:D93)</f>
        <v>6534.89</v>
      </c>
      <c r="E94" s="35"/>
      <c r="F94" s="37">
        <f>SUBTOTAL(9,F90:F93)</f>
        <v>6000</v>
      </c>
      <c r="G94" s="38">
        <f>SUBTOTAL(9,G90:G93)</f>
        <v>4613</v>
      </c>
      <c r="I94"/>
      <c r="J94"/>
    </row>
    <row r="95" spans="1:11" ht="13" outlineLevel="2" x14ac:dyDescent="0.3">
      <c r="A95">
        <v>28</v>
      </c>
      <c r="B95" t="s">
        <v>59</v>
      </c>
      <c r="C95" s="3" t="s">
        <v>24</v>
      </c>
      <c r="F95" s="7"/>
      <c r="G95" s="5">
        <v>5823</v>
      </c>
      <c r="H95" s="32">
        <v>39814</v>
      </c>
    </row>
    <row r="96" spans="1:11" outlineLevel="2" x14ac:dyDescent="0.25">
      <c r="A96">
        <v>28</v>
      </c>
      <c r="B96" t="s">
        <v>59</v>
      </c>
      <c r="C96" s="3" t="s">
        <v>24</v>
      </c>
      <c r="D96" s="1">
        <v>141.28</v>
      </c>
      <c r="G96" s="5"/>
      <c r="H96" s="32">
        <v>39828</v>
      </c>
      <c r="I96" s="11" t="s">
        <v>33</v>
      </c>
      <c r="J96" s="10" t="s">
        <v>25</v>
      </c>
    </row>
    <row r="97" spans="1:11" outlineLevel="2" x14ac:dyDescent="0.25">
      <c r="A97">
        <v>28</v>
      </c>
      <c r="B97" t="s">
        <v>59</v>
      </c>
      <c r="C97" s="3" t="s">
        <v>24</v>
      </c>
      <c r="D97" s="1">
        <f>485.5*100/115</f>
        <v>422.17391304347825</v>
      </c>
      <c r="G97" s="5"/>
      <c r="H97" s="32">
        <v>39834</v>
      </c>
      <c r="I97" s="11" t="s">
        <v>33</v>
      </c>
      <c r="J97" s="10" t="s">
        <v>92</v>
      </c>
      <c r="K97">
        <v>100383</v>
      </c>
    </row>
    <row r="98" spans="1:11" outlineLevel="2" x14ac:dyDescent="0.25">
      <c r="A98">
        <v>28</v>
      </c>
      <c r="B98" t="s">
        <v>59</v>
      </c>
      <c r="C98" s="3" t="s">
        <v>24</v>
      </c>
      <c r="D98" s="1">
        <v>99.88</v>
      </c>
      <c r="G98" s="5"/>
      <c r="H98" s="32">
        <v>39846</v>
      </c>
      <c r="I98" s="11" t="s">
        <v>99</v>
      </c>
      <c r="J98" s="10" t="s">
        <v>100</v>
      </c>
    </row>
    <row r="99" spans="1:11" ht="13" outlineLevel="1" x14ac:dyDescent="0.3">
      <c r="C99" s="35" t="s">
        <v>24</v>
      </c>
      <c r="D99" s="37">
        <f>SUBTOTAL(9,D95:D98)</f>
        <v>663.33391304347822</v>
      </c>
      <c r="E99" s="37"/>
      <c r="F99" s="37">
        <f>SUBTOTAL(9,F95:F98)</f>
        <v>0</v>
      </c>
      <c r="G99" s="38">
        <f>SUBTOTAL(9,G95:G98)</f>
        <v>5823</v>
      </c>
    </row>
    <row r="100" spans="1:11" outlineLevel="2" x14ac:dyDescent="0.25">
      <c r="A100">
        <v>29</v>
      </c>
      <c r="B100" t="s">
        <v>59</v>
      </c>
      <c r="C100" s="3" t="s">
        <v>17</v>
      </c>
      <c r="F100" s="4">
        <v>3000</v>
      </c>
      <c r="G100" s="5">
        <v>3000</v>
      </c>
      <c r="H100" s="32">
        <v>39814</v>
      </c>
    </row>
    <row r="101" spans="1:11" outlineLevel="2" x14ac:dyDescent="0.25">
      <c r="A101">
        <v>29</v>
      </c>
      <c r="B101" t="s">
        <v>59</v>
      </c>
      <c r="C101" s="3" t="s">
        <v>17</v>
      </c>
      <c r="D101" s="1">
        <f>3000*4/12</f>
        <v>1000</v>
      </c>
      <c r="F101" s="4"/>
      <c r="G101" s="5"/>
      <c r="H101" s="32">
        <v>39933</v>
      </c>
      <c r="I101" s="11" t="s">
        <v>120</v>
      </c>
      <c r="J101" s="10" t="s">
        <v>163</v>
      </c>
      <c r="K101" t="s">
        <v>147</v>
      </c>
    </row>
    <row r="102" spans="1:11" ht="13" outlineLevel="1" x14ac:dyDescent="0.3">
      <c r="C102" s="35" t="s">
        <v>17</v>
      </c>
      <c r="D102" s="37">
        <f>SUBTOTAL(9,D100:D101)</f>
        <v>1000</v>
      </c>
      <c r="E102" s="37"/>
      <c r="F102" s="37">
        <f>SUBTOTAL(9,F100:F101)</f>
        <v>3000</v>
      </c>
      <c r="G102" s="38">
        <f>SUBTOTAL(9,G100:G101)</f>
        <v>3000</v>
      </c>
    </row>
    <row r="103" spans="1:11" outlineLevel="2" x14ac:dyDescent="0.25">
      <c r="A103">
        <v>30</v>
      </c>
      <c r="B103" t="s">
        <v>59</v>
      </c>
      <c r="C103" s="3" t="s">
        <v>18</v>
      </c>
      <c r="F103" s="4">
        <v>5000</v>
      </c>
      <c r="G103" s="5"/>
      <c r="H103" s="32">
        <v>39814</v>
      </c>
    </row>
    <row r="104" spans="1:11" outlineLevel="2" x14ac:dyDescent="0.25">
      <c r="A104">
        <v>30</v>
      </c>
      <c r="B104" t="s">
        <v>59</v>
      </c>
      <c r="C104" s="3" t="s">
        <v>18</v>
      </c>
      <c r="D104" s="1">
        <v>622.29</v>
      </c>
      <c r="F104" s="4"/>
      <c r="G104" s="5"/>
      <c r="H104" s="32">
        <v>39823</v>
      </c>
      <c r="I104" s="11" t="s">
        <v>29</v>
      </c>
      <c r="J104" s="10" t="s">
        <v>30</v>
      </c>
      <c r="K104">
        <v>100385</v>
      </c>
    </row>
    <row r="105" spans="1:11" outlineLevel="2" x14ac:dyDescent="0.25">
      <c r="A105">
        <v>30</v>
      </c>
      <c r="B105" t="s">
        <v>59</v>
      </c>
      <c r="C105" s="3" t="s">
        <v>18</v>
      </c>
      <c r="D105" s="1">
        <v>469.59</v>
      </c>
      <c r="F105" s="4"/>
      <c r="G105" s="5"/>
      <c r="H105" s="32">
        <v>39830</v>
      </c>
      <c r="I105" s="11" t="s">
        <v>29</v>
      </c>
      <c r="J105" s="10" t="s">
        <v>35</v>
      </c>
      <c r="K105">
        <v>100389</v>
      </c>
    </row>
    <row r="106" spans="1:11" outlineLevel="2" x14ac:dyDescent="0.25">
      <c r="A106">
        <v>30</v>
      </c>
      <c r="B106" t="s">
        <v>59</v>
      </c>
      <c r="C106" s="3" t="s">
        <v>18</v>
      </c>
      <c r="D106" s="1">
        <v>622.29</v>
      </c>
      <c r="F106" s="4"/>
      <c r="G106" s="5"/>
      <c r="H106" s="32">
        <v>39833</v>
      </c>
      <c r="I106" s="11" t="s">
        <v>29</v>
      </c>
      <c r="J106" s="10" t="s">
        <v>97</v>
      </c>
    </row>
    <row r="107" spans="1:11" outlineLevel="2" x14ac:dyDescent="0.25">
      <c r="A107">
        <v>30</v>
      </c>
      <c r="B107" t="s">
        <v>59</v>
      </c>
      <c r="C107" s="3" t="s">
        <v>18</v>
      </c>
      <c r="D107" s="1">
        <v>514.69000000000005</v>
      </c>
      <c r="F107" s="4"/>
      <c r="G107" s="5"/>
      <c r="H107" s="32">
        <v>39844</v>
      </c>
      <c r="I107" s="11" t="s">
        <v>29</v>
      </c>
      <c r="J107" s="10" t="s">
        <v>32</v>
      </c>
      <c r="K107">
        <v>100395</v>
      </c>
    </row>
    <row r="108" spans="1:11" outlineLevel="2" x14ac:dyDescent="0.25">
      <c r="A108">
        <v>30</v>
      </c>
      <c r="B108" t="s">
        <v>59</v>
      </c>
      <c r="C108" s="3" t="s">
        <v>18</v>
      </c>
      <c r="D108" s="1">
        <v>135</v>
      </c>
      <c r="F108" s="4"/>
      <c r="G108" s="5"/>
      <c r="H108" s="32">
        <v>39849</v>
      </c>
      <c r="I108" s="11" t="s">
        <v>29</v>
      </c>
      <c r="J108" s="10" t="s">
        <v>31</v>
      </c>
      <c r="K108">
        <v>100395</v>
      </c>
    </row>
    <row r="109" spans="1:11" outlineLevel="2" x14ac:dyDescent="0.25">
      <c r="A109">
        <v>30</v>
      </c>
      <c r="B109" t="s">
        <v>59</v>
      </c>
      <c r="C109" s="3" t="s">
        <v>18</v>
      </c>
      <c r="D109" s="1">
        <v>684.54</v>
      </c>
      <c r="F109" s="4"/>
      <c r="G109" s="5"/>
      <c r="H109" s="32">
        <v>39903</v>
      </c>
      <c r="I109" s="11" t="s">
        <v>29</v>
      </c>
      <c r="J109" s="10" t="s">
        <v>112</v>
      </c>
      <c r="K109">
        <v>100396</v>
      </c>
    </row>
    <row r="110" spans="1:11" outlineLevel="2" x14ac:dyDescent="0.25">
      <c r="A110">
        <v>30</v>
      </c>
      <c r="B110" t="s">
        <v>59</v>
      </c>
      <c r="C110" s="3" t="s">
        <v>18</v>
      </c>
      <c r="D110" s="1">
        <v>714.56</v>
      </c>
      <c r="F110" s="4"/>
      <c r="G110" s="5"/>
      <c r="H110" s="32">
        <v>39930</v>
      </c>
      <c r="I110" s="11" t="s">
        <v>29</v>
      </c>
      <c r="J110" s="10" t="s">
        <v>111</v>
      </c>
      <c r="K110">
        <v>100398</v>
      </c>
    </row>
    <row r="111" spans="1:11" outlineLevel="2" x14ac:dyDescent="0.25">
      <c r="A111">
        <v>30</v>
      </c>
      <c r="B111" t="s">
        <v>59</v>
      </c>
      <c r="C111" s="3" t="s">
        <v>18</v>
      </c>
      <c r="D111" s="1">
        <v>921.81</v>
      </c>
      <c r="F111" s="4"/>
      <c r="G111" s="5"/>
      <c r="H111" s="32">
        <v>39930</v>
      </c>
      <c r="I111" s="11" t="s">
        <v>29</v>
      </c>
      <c r="J111" s="10" t="s">
        <v>110</v>
      </c>
      <c r="K111">
        <v>100400</v>
      </c>
    </row>
    <row r="112" spans="1:11" outlineLevel="2" x14ac:dyDescent="0.25">
      <c r="A112">
        <v>30</v>
      </c>
      <c r="B112" t="s">
        <v>59</v>
      </c>
      <c r="C112" s="3" t="s">
        <v>18</v>
      </c>
      <c r="D112" s="1">
        <v>500</v>
      </c>
      <c r="F112" s="4"/>
      <c r="G112" s="5"/>
      <c r="H112" s="32">
        <v>39933</v>
      </c>
      <c r="I112" s="11" t="s">
        <v>29</v>
      </c>
      <c r="J112" s="10" t="s">
        <v>151</v>
      </c>
      <c r="K112" t="s">
        <v>140</v>
      </c>
    </row>
    <row r="113" spans="1:11" ht="13" outlineLevel="1" x14ac:dyDescent="0.3">
      <c r="C113" s="35" t="s">
        <v>18</v>
      </c>
      <c r="D113" s="37">
        <f>SUBTOTAL(9,D103:D112)</f>
        <v>5184.7699999999995</v>
      </c>
      <c r="E113" s="37"/>
      <c r="F113" s="37">
        <f>SUBTOTAL(9,F103:F112)</f>
        <v>5000</v>
      </c>
      <c r="G113" s="38">
        <f>SUBTOTAL(9,G103:G112)</f>
        <v>0</v>
      </c>
    </row>
    <row r="114" spans="1:11" outlineLevel="2" x14ac:dyDescent="0.25">
      <c r="A114">
        <v>31</v>
      </c>
      <c r="B114" t="s">
        <v>59</v>
      </c>
      <c r="C114" s="3" t="s">
        <v>19</v>
      </c>
      <c r="F114" s="4">
        <v>4000</v>
      </c>
      <c r="G114" s="5">
        <v>6141</v>
      </c>
      <c r="H114" s="32">
        <v>39814</v>
      </c>
    </row>
    <row r="115" spans="1:11" outlineLevel="2" x14ac:dyDescent="0.25">
      <c r="A115">
        <v>31</v>
      </c>
      <c r="B115" t="s">
        <v>59</v>
      </c>
      <c r="C115" s="3" t="s">
        <v>19</v>
      </c>
      <c r="D115" s="1">
        <v>164.55</v>
      </c>
      <c r="F115" s="4"/>
      <c r="G115" s="5"/>
      <c r="H115" s="32">
        <v>39835</v>
      </c>
      <c r="I115" s="11" t="s">
        <v>28</v>
      </c>
      <c r="J115" s="10" t="s">
        <v>65</v>
      </c>
      <c r="K115">
        <v>100382</v>
      </c>
    </row>
    <row r="116" spans="1:11" outlineLevel="2" x14ac:dyDescent="0.25">
      <c r="A116">
        <v>31</v>
      </c>
      <c r="B116" t="s">
        <v>59</v>
      </c>
      <c r="C116" s="3" t="s">
        <v>19</v>
      </c>
      <c r="D116" s="1">
        <v>4260.3500000000004</v>
      </c>
      <c r="F116" s="4"/>
      <c r="G116" s="5"/>
      <c r="H116" s="32">
        <v>39858</v>
      </c>
      <c r="I116" s="11" t="s">
        <v>38</v>
      </c>
      <c r="J116" s="10" t="s">
        <v>39</v>
      </c>
    </row>
    <row r="117" spans="1:11" outlineLevel="2" x14ac:dyDescent="0.25">
      <c r="A117">
        <v>31</v>
      </c>
      <c r="B117" t="s">
        <v>59</v>
      </c>
      <c r="C117" s="3" t="s">
        <v>19</v>
      </c>
      <c r="D117" s="1">
        <v>196.8</v>
      </c>
      <c r="F117" s="4"/>
      <c r="G117" s="5"/>
      <c r="H117" s="32">
        <v>39891</v>
      </c>
      <c r="I117" s="11" t="s">
        <v>28</v>
      </c>
      <c r="J117" s="10" t="s">
        <v>65</v>
      </c>
    </row>
    <row r="118" spans="1:11" outlineLevel="2" x14ac:dyDescent="0.25">
      <c r="A118">
        <v>31</v>
      </c>
      <c r="B118" t="s">
        <v>59</v>
      </c>
      <c r="C118" s="3" t="s">
        <v>19</v>
      </c>
      <c r="D118" s="1">
        <v>607.14</v>
      </c>
      <c r="F118" s="4"/>
      <c r="G118" s="5"/>
      <c r="H118" s="32">
        <v>39898</v>
      </c>
      <c r="I118" s="11" t="s">
        <v>73</v>
      </c>
      <c r="J118" s="10" t="s">
        <v>74</v>
      </c>
    </row>
    <row r="119" spans="1:11" ht="13" outlineLevel="1" x14ac:dyDescent="0.3">
      <c r="C119" s="35" t="s">
        <v>19</v>
      </c>
      <c r="D119" s="37">
        <f>SUBTOTAL(9,D114:D118)</f>
        <v>5228.8400000000011</v>
      </c>
      <c r="E119" s="37"/>
      <c r="F119" s="37">
        <f>SUBTOTAL(9,F114:F118)</f>
        <v>4000</v>
      </c>
      <c r="G119" s="38">
        <f>SUBTOTAL(9,G114:G118)</f>
        <v>6141</v>
      </c>
    </row>
    <row r="120" spans="1:11" outlineLevel="2" x14ac:dyDescent="0.25">
      <c r="A120">
        <v>32</v>
      </c>
      <c r="B120" t="s">
        <v>59</v>
      </c>
      <c r="C120" s="3" t="s">
        <v>20</v>
      </c>
      <c r="F120" s="4">
        <v>2000</v>
      </c>
      <c r="G120" s="5"/>
      <c r="H120" s="32">
        <v>39814</v>
      </c>
    </row>
    <row r="121" spans="1:11" ht="13" outlineLevel="1" x14ac:dyDescent="0.3">
      <c r="C121" s="35" t="s">
        <v>20</v>
      </c>
      <c r="D121" s="37">
        <f>SUBTOTAL(9,D120:D120)</f>
        <v>0</v>
      </c>
      <c r="E121" s="37"/>
      <c r="F121" s="37">
        <f>SUBTOTAL(9,F120:F120)</f>
        <v>2000</v>
      </c>
      <c r="G121" s="38">
        <f>SUBTOTAL(9,G120:G120)</f>
        <v>0</v>
      </c>
    </row>
    <row r="122" spans="1:11" outlineLevel="2" x14ac:dyDescent="0.25">
      <c r="A122">
        <v>33</v>
      </c>
      <c r="B122" t="s">
        <v>59</v>
      </c>
      <c r="C122" s="3" t="s">
        <v>21</v>
      </c>
      <c r="F122" s="4">
        <v>5000</v>
      </c>
      <c r="G122" s="5">
        <v>1948</v>
      </c>
      <c r="H122" s="32">
        <v>39814</v>
      </c>
    </row>
    <row r="123" spans="1:11" outlineLevel="2" x14ac:dyDescent="0.25">
      <c r="A123">
        <v>33</v>
      </c>
      <c r="B123" t="s">
        <v>59</v>
      </c>
      <c r="C123" s="3" t="s">
        <v>21</v>
      </c>
      <c r="D123" s="1">
        <v>171</v>
      </c>
      <c r="F123" s="4"/>
      <c r="G123" s="5"/>
      <c r="H123" s="32">
        <v>39842</v>
      </c>
      <c r="I123" s="11" t="s">
        <v>49</v>
      </c>
      <c r="J123" s="10" t="s">
        <v>50</v>
      </c>
    </row>
    <row r="124" spans="1:11" ht="13" outlineLevel="1" x14ac:dyDescent="0.3">
      <c r="C124" s="35" t="s">
        <v>21</v>
      </c>
      <c r="D124" s="37">
        <f>SUBTOTAL(9,D122:D123)</f>
        <v>171</v>
      </c>
      <c r="E124" s="37"/>
      <c r="F124" s="37">
        <f>SUBTOTAL(9,F122:F123)</f>
        <v>5000</v>
      </c>
      <c r="G124" s="38">
        <f>SUBTOTAL(9,G122:G123)</f>
        <v>1948</v>
      </c>
    </row>
    <row r="125" spans="1:11" outlineLevel="2" x14ac:dyDescent="0.25">
      <c r="A125">
        <v>34</v>
      </c>
      <c r="B125" t="s">
        <v>59</v>
      </c>
      <c r="C125" s="3" t="s">
        <v>53</v>
      </c>
      <c r="F125" s="4">
        <v>3000</v>
      </c>
      <c r="G125" s="5">
        <v>3000</v>
      </c>
      <c r="H125" s="32">
        <v>39814</v>
      </c>
    </row>
    <row r="126" spans="1:11" outlineLevel="2" x14ac:dyDescent="0.25">
      <c r="A126">
        <v>34</v>
      </c>
      <c r="B126" t="s">
        <v>59</v>
      </c>
      <c r="C126" s="3" t="s">
        <v>53</v>
      </c>
      <c r="D126" s="1">
        <v>3000</v>
      </c>
      <c r="F126" s="4"/>
      <c r="G126" s="5"/>
      <c r="H126" s="32">
        <v>39933</v>
      </c>
      <c r="I126" s="11" t="s">
        <v>144</v>
      </c>
      <c r="K126" t="s">
        <v>140</v>
      </c>
    </row>
    <row r="127" spans="1:11" ht="13" outlineLevel="1" x14ac:dyDescent="0.3">
      <c r="C127" s="35" t="s">
        <v>53</v>
      </c>
      <c r="D127" s="37">
        <f>SUBTOTAL(9,D125:D126)</f>
        <v>3000</v>
      </c>
      <c r="E127" s="37"/>
      <c r="F127" s="37">
        <f>SUBTOTAL(9,F125:F126)</f>
        <v>3000</v>
      </c>
      <c r="G127" s="38">
        <f>SUBTOTAL(9,G125:G126)</f>
        <v>3000</v>
      </c>
    </row>
    <row r="128" spans="1:11" outlineLevel="2" x14ac:dyDescent="0.25">
      <c r="A128">
        <v>35</v>
      </c>
      <c r="B128" t="s">
        <v>59</v>
      </c>
      <c r="C128" s="3" t="s">
        <v>54</v>
      </c>
      <c r="F128" s="4">
        <v>3000</v>
      </c>
      <c r="G128" s="5"/>
      <c r="H128" s="32">
        <v>39814</v>
      </c>
    </row>
    <row r="129" spans="1:11" outlineLevel="2" x14ac:dyDescent="0.25">
      <c r="A129">
        <v>35</v>
      </c>
      <c r="B129" t="s">
        <v>59</v>
      </c>
      <c r="C129" s="3" t="s">
        <v>54</v>
      </c>
      <c r="D129" s="1">
        <v>3000</v>
      </c>
      <c r="F129" s="4"/>
      <c r="G129" s="5"/>
      <c r="H129" s="32">
        <v>39933</v>
      </c>
      <c r="I129" s="11" t="s">
        <v>145</v>
      </c>
      <c r="K129" t="s">
        <v>140</v>
      </c>
    </row>
    <row r="130" spans="1:11" ht="13" outlineLevel="1" x14ac:dyDescent="0.3">
      <c r="C130" s="35" t="s">
        <v>54</v>
      </c>
      <c r="D130" s="37">
        <f>SUBTOTAL(9,D128:D129)</f>
        <v>3000</v>
      </c>
      <c r="E130" s="37"/>
      <c r="F130" s="37">
        <f>SUBTOTAL(9,F128:F129)</f>
        <v>3000</v>
      </c>
      <c r="G130" s="38">
        <f>SUBTOTAL(9,G128:G129)</f>
        <v>0</v>
      </c>
    </row>
    <row r="131" spans="1:11" outlineLevel="2" x14ac:dyDescent="0.25">
      <c r="A131">
        <v>36</v>
      </c>
      <c r="B131" t="s">
        <v>59</v>
      </c>
      <c r="C131" s="3" t="s">
        <v>55</v>
      </c>
      <c r="F131" s="4">
        <v>3000</v>
      </c>
      <c r="G131" s="5"/>
      <c r="H131" s="32">
        <v>39814</v>
      </c>
    </row>
    <row r="132" spans="1:11" outlineLevel="2" x14ac:dyDescent="0.25">
      <c r="A132">
        <v>36</v>
      </c>
      <c r="B132" t="s">
        <v>59</v>
      </c>
      <c r="C132" s="3" t="s">
        <v>55</v>
      </c>
      <c r="D132" s="1">
        <v>3000</v>
      </c>
      <c r="F132" s="4"/>
      <c r="G132" s="5"/>
      <c r="H132" s="32">
        <v>39933</v>
      </c>
      <c r="K132" t="s">
        <v>140</v>
      </c>
    </row>
    <row r="133" spans="1:11" ht="13" outlineLevel="1" x14ac:dyDescent="0.3">
      <c r="C133" s="35" t="s">
        <v>55</v>
      </c>
      <c r="D133" s="37">
        <f>SUBTOTAL(9,D131:D132)</f>
        <v>3000</v>
      </c>
      <c r="E133" s="37"/>
      <c r="F133" s="37">
        <f>SUBTOTAL(9,F131:F132)</f>
        <v>3000</v>
      </c>
      <c r="G133" s="38">
        <f>SUBTOTAL(9,G131:G132)</f>
        <v>0</v>
      </c>
    </row>
    <row r="134" spans="1:11" outlineLevel="2" x14ac:dyDescent="0.25">
      <c r="A134">
        <v>37</v>
      </c>
      <c r="B134" t="s">
        <v>59</v>
      </c>
      <c r="C134" t="s">
        <v>22</v>
      </c>
      <c r="F134" s="4">
        <v>15000</v>
      </c>
      <c r="G134" s="20">
        <v>9752</v>
      </c>
      <c r="H134" s="32">
        <v>39814</v>
      </c>
    </row>
    <row r="135" spans="1:11" outlineLevel="2" x14ac:dyDescent="0.25">
      <c r="A135">
        <v>37</v>
      </c>
      <c r="B135" t="s">
        <v>59</v>
      </c>
      <c r="C135" t="s">
        <v>22</v>
      </c>
      <c r="D135" s="1">
        <v>15000</v>
      </c>
      <c r="F135" s="4"/>
      <c r="G135" s="20"/>
      <c r="H135" s="32">
        <v>39933</v>
      </c>
      <c r="J135" s="10" t="s">
        <v>150</v>
      </c>
      <c r="K135" t="s">
        <v>140</v>
      </c>
    </row>
    <row r="136" spans="1:11" ht="13" outlineLevel="1" x14ac:dyDescent="0.3">
      <c r="C136" s="35" t="s">
        <v>22</v>
      </c>
      <c r="D136" s="37">
        <f>SUBTOTAL(9,D134:D135)</f>
        <v>15000</v>
      </c>
      <c r="E136" s="37"/>
      <c r="F136" s="37">
        <f>SUBTOTAL(9,F134:F135)</f>
        <v>15000</v>
      </c>
      <c r="G136" s="38">
        <f>SUBTOTAL(9,G134:G135)</f>
        <v>9752</v>
      </c>
    </row>
    <row r="137" spans="1:11" outlineLevel="2" x14ac:dyDescent="0.25">
      <c r="A137">
        <v>38</v>
      </c>
      <c r="B137" t="s">
        <v>59</v>
      </c>
      <c r="C137" t="s">
        <v>56</v>
      </c>
      <c r="F137" s="4">
        <v>10000</v>
      </c>
      <c r="G137" s="20">
        <v>15380</v>
      </c>
      <c r="H137" s="32">
        <v>39814</v>
      </c>
    </row>
    <row r="138" spans="1:11" ht="13" outlineLevel="1" x14ac:dyDescent="0.3">
      <c r="C138" s="35" t="s">
        <v>56</v>
      </c>
      <c r="D138" s="37">
        <f>SUBTOTAL(9,D137:D137)</f>
        <v>0</v>
      </c>
      <c r="E138" s="37"/>
      <c r="F138" s="37">
        <f>SUBTOTAL(9,F137:F137)</f>
        <v>10000</v>
      </c>
      <c r="G138" s="38">
        <f>SUBTOTAL(9,G137:G137)</f>
        <v>15380</v>
      </c>
    </row>
    <row r="139" spans="1:11" outlineLevel="2" x14ac:dyDescent="0.25">
      <c r="A139">
        <v>39</v>
      </c>
      <c r="B139" t="s">
        <v>59</v>
      </c>
      <c r="C139" t="s">
        <v>57</v>
      </c>
      <c r="F139" s="4"/>
      <c r="G139" s="20">
        <v>9678</v>
      </c>
      <c r="H139" s="32">
        <v>39814</v>
      </c>
    </row>
    <row r="140" spans="1:11" ht="13" outlineLevel="1" x14ac:dyDescent="0.3">
      <c r="C140" s="35" t="s">
        <v>57</v>
      </c>
      <c r="D140" s="37">
        <f>SUBTOTAL(9,D139:D139)</f>
        <v>0</v>
      </c>
      <c r="E140" s="37"/>
      <c r="F140" s="37">
        <f>SUBTOTAL(9,F139:F139)</f>
        <v>0</v>
      </c>
      <c r="G140" s="38">
        <f>SUBTOTAL(9,G139:G139)</f>
        <v>9678</v>
      </c>
    </row>
    <row r="141" spans="1:11" outlineLevel="2" x14ac:dyDescent="0.25">
      <c r="A141">
        <v>40</v>
      </c>
      <c r="B141" t="s">
        <v>59</v>
      </c>
      <c r="C141" s="3" t="s">
        <v>60</v>
      </c>
      <c r="F141" s="4">
        <v>10000</v>
      </c>
      <c r="G141" s="5">
        <v>8236</v>
      </c>
      <c r="H141" s="32">
        <v>39814</v>
      </c>
    </row>
    <row r="142" spans="1:11" ht="13" outlineLevel="1" x14ac:dyDescent="0.3">
      <c r="C142" s="35" t="s">
        <v>60</v>
      </c>
      <c r="D142" s="37">
        <f>SUBTOTAL(9,D141:D141)</f>
        <v>0</v>
      </c>
      <c r="E142" s="37"/>
      <c r="F142" s="37">
        <f>SUBTOTAL(9,F141:F141)</f>
        <v>10000</v>
      </c>
      <c r="G142" s="40">
        <f>SUBTOTAL(9,G141:G141)</f>
        <v>8236</v>
      </c>
    </row>
    <row r="143" spans="1:11" ht="13" x14ac:dyDescent="0.3">
      <c r="C143" s="29" t="s">
        <v>143</v>
      </c>
      <c r="D143" s="31">
        <f>SUBTOTAL(9,D58:D141)</f>
        <v>73373.343913043471</v>
      </c>
      <c r="E143" s="31"/>
      <c r="F143" s="31">
        <f>SUBTOTAL(9,F58:F141)</f>
        <v>135000</v>
      </c>
      <c r="G143" s="24">
        <f>SUBTOTAL(9,G58:G141)</f>
        <v>123020</v>
      </c>
    </row>
    <row r="144" spans="1:11" ht="13" x14ac:dyDescent="0.3">
      <c r="A144">
        <v>41</v>
      </c>
      <c r="B144" s="26" t="s">
        <v>118</v>
      </c>
      <c r="C144" s="24"/>
      <c r="D144" s="24">
        <f>+D56-D143</f>
        <v>21388.936086956543</v>
      </c>
      <c r="E144" s="24"/>
      <c r="F144" s="25" t="s">
        <v>64</v>
      </c>
      <c r="G144" s="24">
        <f>+G56-G143</f>
        <v>-13256</v>
      </c>
    </row>
    <row r="145" spans="1:10" x14ac:dyDescent="0.25">
      <c r="C145" t="s">
        <v>75</v>
      </c>
      <c r="G145" s="1"/>
    </row>
    <row r="146" spans="1:10" x14ac:dyDescent="0.25">
      <c r="G146" s="1"/>
    </row>
    <row r="147" spans="1:10" x14ac:dyDescent="0.25">
      <c r="A147">
        <v>100</v>
      </c>
      <c r="C147" t="s">
        <v>81</v>
      </c>
      <c r="D147" s="1">
        <v>2304.84</v>
      </c>
      <c r="G147" s="1"/>
      <c r="H147" s="32">
        <v>39818</v>
      </c>
      <c r="I147" s="11" t="s">
        <v>82</v>
      </c>
      <c r="J147" s="10" t="s">
        <v>83</v>
      </c>
    </row>
    <row r="148" spans="1:10" x14ac:dyDescent="0.25">
      <c r="A148">
        <v>100</v>
      </c>
      <c r="C148" t="s">
        <v>81</v>
      </c>
      <c r="D148" s="1">
        <v>4337.6899999999996</v>
      </c>
      <c r="G148" s="1"/>
      <c r="H148" s="32">
        <v>39905</v>
      </c>
      <c r="I148" s="11" t="s">
        <v>82</v>
      </c>
      <c r="J148" s="10" t="s">
        <v>83</v>
      </c>
    </row>
    <row r="149" spans="1:10" x14ac:dyDescent="0.25">
      <c r="A149">
        <v>100</v>
      </c>
      <c r="C149" t="s">
        <v>81</v>
      </c>
      <c r="G149" s="1"/>
    </row>
    <row r="150" spans="1:10" x14ac:dyDescent="0.25">
      <c r="A150">
        <v>102</v>
      </c>
      <c r="C150" t="s">
        <v>76</v>
      </c>
      <c r="G150" s="1"/>
    </row>
  </sheetData>
  <autoFilter ref="A3:U150"/>
  <phoneticPr fontId="156" type="noConversion"/>
  <pageMargins left="0.75" right="0.75" top="0.6" bottom="0.72" header="0.5" footer="0.38"/>
  <pageSetup paperSize="9" fitToHeight="4" orientation="portrait" verticalDpi="300" r:id="rId1"/>
  <headerFooter alignWithMargins="0">
    <oddFooter>&amp;L&amp;Z&amp;F&amp;R  &amp;D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8"/>
  <sheetViews>
    <sheetView workbookViewId="0">
      <selection activeCell="A153" sqref="A153"/>
    </sheetView>
  </sheetViews>
  <sheetFormatPr defaultRowHeight="12.5" x14ac:dyDescent="0.25"/>
  <cols>
    <col min="2" max="2" width="11" bestFit="1" customWidth="1"/>
    <col min="3" max="3" width="12.81640625" bestFit="1" customWidth="1"/>
    <col min="4" max="4" width="9.1796875" style="1"/>
    <col min="5" max="5" width="26.1796875" bestFit="1" customWidth="1"/>
  </cols>
  <sheetData>
    <row r="1" spans="1:5" ht="13" x14ac:dyDescent="0.3">
      <c r="A1" s="14" t="s">
        <v>170</v>
      </c>
    </row>
    <row r="3" spans="1:5" ht="13.5" thickBot="1" x14ac:dyDescent="0.35">
      <c r="A3" t="s">
        <v>119</v>
      </c>
      <c r="B3" t="s">
        <v>120</v>
      </c>
      <c r="C3" t="s">
        <v>121</v>
      </c>
      <c r="D3" s="51">
        <v>57600</v>
      </c>
    </row>
    <row r="4" spans="1:5" ht="13" thickTop="1" x14ac:dyDescent="0.25"/>
    <row r="5" spans="1:5" x14ac:dyDescent="0.25">
      <c r="A5" t="s">
        <v>122</v>
      </c>
      <c r="B5" t="s">
        <v>38</v>
      </c>
      <c r="C5" t="s">
        <v>124</v>
      </c>
      <c r="D5" s="1">
        <f>10000-2991</f>
        <v>7009</v>
      </c>
      <c r="E5" t="s">
        <v>123</v>
      </c>
    </row>
    <row r="6" spans="1:5" x14ac:dyDescent="0.25">
      <c r="C6" t="s">
        <v>125</v>
      </c>
      <c r="D6" s="1">
        <v>5000</v>
      </c>
    </row>
    <row r="8" spans="1:5" x14ac:dyDescent="0.25">
      <c r="B8" t="s">
        <v>126</v>
      </c>
      <c r="C8" t="s">
        <v>127</v>
      </c>
      <c r="D8" s="1">
        <v>12675</v>
      </c>
      <c r="E8" t="s">
        <v>128</v>
      </c>
    </row>
    <row r="9" spans="1:5" ht="14.25" customHeight="1" x14ac:dyDescent="0.25"/>
    <row r="10" spans="1:5" x14ac:dyDescent="0.25">
      <c r="B10" t="s">
        <v>136</v>
      </c>
      <c r="C10" t="s">
        <v>135</v>
      </c>
      <c r="D10" s="1">
        <v>1562</v>
      </c>
      <c r="E10" t="s">
        <v>137</v>
      </c>
    </row>
    <row r="11" spans="1:5" x14ac:dyDescent="0.25">
      <c r="B11" t="s">
        <v>136</v>
      </c>
      <c r="C11" t="s">
        <v>135</v>
      </c>
      <c r="E11" t="s">
        <v>138</v>
      </c>
    </row>
    <row r="13" spans="1:5" x14ac:dyDescent="0.25">
      <c r="C13" t="s">
        <v>164</v>
      </c>
      <c r="D13" s="1">
        <v>15000</v>
      </c>
    </row>
    <row r="15" spans="1:5" x14ac:dyDescent="0.25">
      <c r="C15" t="s">
        <v>148</v>
      </c>
      <c r="D15" s="1">
        <v>1200</v>
      </c>
      <c r="E15" t="s">
        <v>165</v>
      </c>
    </row>
    <row r="17" spans="2:4" x14ac:dyDescent="0.25">
      <c r="C17" t="s">
        <v>166</v>
      </c>
      <c r="D17" s="1">
        <v>500</v>
      </c>
    </row>
    <row r="19" spans="2:4" x14ac:dyDescent="0.25">
      <c r="B19" s="3" t="s">
        <v>53</v>
      </c>
      <c r="D19" s="1">
        <v>3000</v>
      </c>
    </row>
    <row r="20" spans="2:4" x14ac:dyDescent="0.25">
      <c r="B20" s="3" t="s">
        <v>54</v>
      </c>
      <c r="D20" s="1">
        <v>3000</v>
      </c>
    </row>
    <row r="21" spans="2:4" x14ac:dyDescent="0.25">
      <c r="B21" s="3" t="s">
        <v>55</v>
      </c>
      <c r="D21" s="1">
        <v>3000</v>
      </c>
    </row>
    <row r="22" spans="2:4" x14ac:dyDescent="0.25">
      <c r="D22" s="49"/>
    </row>
    <row r="23" spans="2:4" x14ac:dyDescent="0.25">
      <c r="D23" s="48">
        <f>SUM(D5:D22)</f>
        <v>51946</v>
      </c>
    </row>
    <row r="25" spans="2:4" x14ac:dyDescent="0.25">
      <c r="B25" t="s">
        <v>169</v>
      </c>
      <c r="D25" s="1">
        <v>5000</v>
      </c>
    </row>
    <row r="27" spans="2:4" ht="13.5" thickBot="1" x14ac:dyDescent="0.35">
      <c r="D27" s="50">
        <f>SUM(D23:D26)</f>
        <v>56946</v>
      </c>
    </row>
    <row r="28" spans="2:4" ht="13" thickTop="1" x14ac:dyDescent="0.25"/>
  </sheetData>
  <phoneticPr fontId="15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25"/>
  <sheetViews>
    <sheetView topLeftCell="A142" workbookViewId="0">
      <selection activeCell="A153" sqref="A153"/>
    </sheetView>
  </sheetViews>
  <sheetFormatPr defaultRowHeight="12.5" x14ac:dyDescent="0.25"/>
  <cols>
    <col min="1" max="1" width="11.7265625" bestFit="1" customWidth="1"/>
    <col min="6" max="6" width="47" bestFit="1" customWidth="1"/>
    <col min="8" max="8" width="10.26953125" style="52" bestFit="1" customWidth="1"/>
  </cols>
  <sheetData>
    <row r="1" spans="1:11" x14ac:dyDescent="0.25">
      <c r="A1" t="s">
        <v>172</v>
      </c>
      <c r="B1" t="s">
        <v>173</v>
      </c>
      <c r="C1" t="s">
        <v>174</v>
      </c>
      <c r="D1" t="s">
        <v>175</v>
      </c>
      <c r="E1" t="s">
        <v>176</v>
      </c>
      <c r="F1" t="s">
        <v>0</v>
      </c>
      <c r="G1" t="s">
        <v>177</v>
      </c>
      <c r="H1" s="52" t="s">
        <v>178</v>
      </c>
      <c r="I1" t="s">
        <v>179</v>
      </c>
      <c r="J1" t="s">
        <v>180</v>
      </c>
      <c r="K1" t="s">
        <v>181</v>
      </c>
    </row>
    <row r="2" spans="1:11" x14ac:dyDescent="0.25">
      <c r="A2" s="53">
        <v>38261</v>
      </c>
      <c r="B2" t="s">
        <v>182</v>
      </c>
      <c r="C2" t="s">
        <v>183</v>
      </c>
      <c r="D2" t="s">
        <v>184</v>
      </c>
      <c r="F2" t="s">
        <v>185</v>
      </c>
      <c r="H2" s="52">
        <v>-221.33</v>
      </c>
      <c r="J2" t="s">
        <v>186</v>
      </c>
      <c r="K2">
        <v>1522</v>
      </c>
    </row>
    <row r="3" spans="1:11" x14ac:dyDescent="0.25">
      <c r="A3" s="53">
        <v>38268</v>
      </c>
      <c r="B3" t="s">
        <v>187</v>
      </c>
      <c r="C3" t="s">
        <v>188</v>
      </c>
      <c r="D3" t="s">
        <v>184</v>
      </c>
      <c r="F3" t="s">
        <v>189</v>
      </c>
      <c r="H3" s="52">
        <v>7</v>
      </c>
      <c r="I3" t="s">
        <v>190</v>
      </c>
      <c r="J3" t="s">
        <v>186</v>
      </c>
      <c r="K3">
        <v>3169</v>
      </c>
    </row>
    <row r="4" spans="1:11" x14ac:dyDescent="0.25">
      <c r="A4" s="53">
        <v>38285</v>
      </c>
      <c r="B4" t="s">
        <v>187</v>
      </c>
      <c r="C4" t="s">
        <v>188</v>
      </c>
      <c r="D4" t="s">
        <v>184</v>
      </c>
      <c r="F4" t="s">
        <v>191</v>
      </c>
      <c r="H4" s="52">
        <v>313</v>
      </c>
      <c r="I4" t="s">
        <v>190</v>
      </c>
      <c r="J4" t="s">
        <v>186</v>
      </c>
      <c r="K4">
        <v>3055</v>
      </c>
    </row>
    <row r="5" spans="1:11" x14ac:dyDescent="0.25">
      <c r="A5" s="53">
        <v>38310</v>
      </c>
      <c r="B5" t="s">
        <v>187</v>
      </c>
      <c r="C5" t="s">
        <v>188</v>
      </c>
      <c r="D5" t="s">
        <v>184</v>
      </c>
      <c r="F5" t="s">
        <v>192</v>
      </c>
      <c r="H5" s="52">
        <v>65.31</v>
      </c>
      <c r="I5" t="s">
        <v>190</v>
      </c>
      <c r="J5" t="s">
        <v>186</v>
      </c>
      <c r="K5">
        <v>5547</v>
      </c>
    </row>
    <row r="6" spans="1:11" x14ac:dyDescent="0.25">
      <c r="A6" s="53">
        <v>38313</v>
      </c>
      <c r="B6" t="s">
        <v>182</v>
      </c>
      <c r="C6" t="s">
        <v>188</v>
      </c>
      <c r="D6" t="s">
        <v>184</v>
      </c>
      <c r="F6" t="s">
        <v>193</v>
      </c>
      <c r="H6" s="52">
        <v>5000</v>
      </c>
      <c r="I6" t="s">
        <v>190</v>
      </c>
      <c r="J6" t="s">
        <v>186</v>
      </c>
      <c r="K6">
        <v>4677</v>
      </c>
    </row>
    <row r="7" spans="1:11" x14ac:dyDescent="0.25">
      <c r="A7" s="53">
        <v>38322</v>
      </c>
      <c r="B7" t="s">
        <v>187</v>
      </c>
      <c r="C7" t="s">
        <v>194</v>
      </c>
      <c r="D7" t="s">
        <v>184</v>
      </c>
      <c r="E7" t="s">
        <v>195</v>
      </c>
      <c r="F7" t="s">
        <v>196</v>
      </c>
      <c r="G7">
        <v>2</v>
      </c>
      <c r="H7" s="52">
        <v>132.4</v>
      </c>
      <c r="J7" t="s">
        <v>197</v>
      </c>
      <c r="K7">
        <v>19768</v>
      </c>
    </row>
    <row r="8" spans="1:11" x14ac:dyDescent="0.25">
      <c r="A8" s="53">
        <v>38322</v>
      </c>
      <c r="B8" t="s">
        <v>187</v>
      </c>
      <c r="C8" t="s">
        <v>198</v>
      </c>
      <c r="D8" t="s">
        <v>184</v>
      </c>
      <c r="E8" t="s">
        <v>199</v>
      </c>
      <c r="F8" t="s">
        <v>200</v>
      </c>
      <c r="G8">
        <v>2</v>
      </c>
      <c r="H8" s="52">
        <v>24</v>
      </c>
      <c r="J8" t="s">
        <v>197</v>
      </c>
      <c r="K8">
        <v>19809</v>
      </c>
    </row>
    <row r="9" spans="1:11" x14ac:dyDescent="0.25">
      <c r="A9" s="53">
        <v>38353</v>
      </c>
      <c r="B9" t="s">
        <v>187</v>
      </c>
      <c r="C9" t="s">
        <v>201</v>
      </c>
      <c r="D9" t="s">
        <v>184</v>
      </c>
      <c r="E9" t="s">
        <v>202</v>
      </c>
      <c r="F9" t="s">
        <v>203</v>
      </c>
      <c r="G9">
        <v>2</v>
      </c>
      <c r="H9" s="52">
        <v>41.8</v>
      </c>
      <c r="J9" t="s">
        <v>197</v>
      </c>
      <c r="K9">
        <v>21578</v>
      </c>
    </row>
    <row r="10" spans="1:11" x14ac:dyDescent="0.25">
      <c r="A10" s="53">
        <v>38384</v>
      </c>
      <c r="B10" t="s">
        <v>187</v>
      </c>
      <c r="C10" t="s">
        <v>204</v>
      </c>
      <c r="D10" t="s">
        <v>184</v>
      </c>
      <c r="E10" t="s">
        <v>205</v>
      </c>
      <c r="F10" t="s">
        <v>206</v>
      </c>
      <c r="G10">
        <v>2</v>
      </c>
      <c r="H10" s="52">
        <v>986</v>
      </c>
      <c r="J10" t="s">
        <v>197</v>
      </c>
      <c r="K10">
        <v>29233</v>
      </c>
    </row>
    <row r="11" spans="1:11" x14ac:dyDescent="0.25">
      <c r="A11" s="53">
        <v>38408</v>
      </c>
      <c r="B11" t="s">
        <v>187</v>
      </c>
      <c r="C11" t="s">
        <v>207</v>
      </c>
      <c r="D11" t="s">
        <v>184</v>
      </c>
      <c r="E11" t="s">
        <v>208</v>
      </c>
      <c r="F11" t="s">
        <v>209</v>
      </c>
      <c r="G11">
        <v>2</v>
      </c>
      <c r="H11" s="52">
        <v>213</v>
      </c>
      <c r="J11" t="s">
        <v>197</v>
      </c>
      <c r="K11">
        <v>30615</v>
      </c>
    </row>
    <row r="12" spans="1:11" x14ac:dyDescent="0.25">
      <c r="A12" s="53">
        <v>38428</v>
      </c>
      <c r="B12" t="s">
        <v>210</v>
      </c>
      <c r="C12" t="s">
        <v>211</v>
      </c>
      <c r="D12" t="s">
        <v>184</v>
      </c>
      <c r="E12" t="s">
        <v>212</v>
      </c>
      <c r="F12" t="s">
        <v>213</v>
      </c>
      <c r="G12">
        <v>2</v>
      </c>
      <c r="H12" s="52">
        <v>30000</v>
      </c>
      <c r="I12" t="s">
        <v>214</v>
      </c>
      <c r="J12" t="s">
        <v>197</v>
      </c>
      <c r="K12">
        <v>30290</v>
      </c>
    </row>
    <row r="13" spans="1:11" x14ac:dyDescent="0.25">
      <c r="A13" s="53">
        <v>38442</v>
      </c>
      <c r="B13" t="s">
        <v>182</v>
      </c>
      <c r="C13" t="s">
        <v>215</v>
      </c>
      <c r="D13" t="s">
        <v>184</v>
      </c>
      <c r="E13" t="s">
        <v>216</v>
      </c>
      <c r="F13" t="s">
        <v>217</v>
      </c>
      <c r="G13">
        <v>2</v>
      </c>
      <c r="H13" s="52">
        <v>64000</v>
      </c>
      <c r="I13" t="s">
        <v>218</v>
      </c>
      <c r="J13" t="s">
        <v>219</v>
      </c>
      <c r="K13">
        <v>37629</v>
      </c>
    </row>
    <row r="14" spans="1:11" x14ac:dyDescent="0.25">
      <c r="A14" s="53">
        <v>38442</v>
      </c>
      <c r="B14" t="s">
        <v>182</v>
      </c>
      <c r="C14" t="s">
        <v>220</v>
      </c>
      <c r="D14" t="s">
        <v>184</v>
      </c>
      <c r="E14" t="s">
        <v>216</v>
      </c>
      <c r="F14" t="s">
        <v>221</v>
      </c>
      <c r="G14">
        <v>2</v>
      </c>
      <c r="H14" s="52">
        <v>-9000</v>
      </c>
      <c r="I14" t="s">
        <v>218</v>
      </c>
      <c r="J14" t="s">
        <v>219</v>
      </c>
      <c r="K14">
        <v>37631</v>
      </c>
    </row>
    <row r="15" spans="1:11" x14ac:dyDescent="0.25">
      <c r="A15" s="53">
        <v>38442</v>
      </c>
      <c r="B15" t="s">
        <v>182</v>
      </c>
      <c r="C15" t="s">
        <v>222</v>
      </c>
      <c r="D15" t="s">
        <v>184</v>
      </c>
      <c r="E15" t="s">
        <v>223</v>
      </c>
      <c r="F15" t="s">
        <v>224</v>
      </c>
      <c r="G15">
        <v>2</v>
      </c>
      <c r="H15" s="52">
        <v>-64000</v>
      </c>
      <c r="I15" t="s">
        <v>218</v>
      </c>
      <c r="J15" t="s">
        <v>219</v>
      </c>
      <c r="K15">
        <v>38027</v>
      </c>
    </row>
    <row r="16" spans="1:11" x14ac:dyDescent="0.25">
      <c r="A16" s="53">
        <v>38442</v>
      </c>
      <c r="B16" t="s">
        <v>182</v>
      </c>
      <c r="C16" t="s">
        <v>225</v>
      </c>
      <c r="D16" t="s">
        <v>184</v>
      </c>
      <c r="E16" t="s">
        <v>223</v>
      </c>
      <c r="F16" t="s">
        <v>224</v>
      </c>
      <c r="G16">
        <v>2</v>
      </c>
      <c r="H16" s="52">
        <v>9000</v>
      </c>
      <c r="I16" t="s">
        <v>218</v>
      </c>
      <c r="J16" t="s">
        <v>219</v>
      </c>
      <c r="K16">
        <v>38029</v>
      </c>
    </row>
    <row r="17" spans="1:11" x14ac:dyDescent="0.25">
      <c r="A17" s="53">
        <v>38442</v>
      </c>
      <c r="B17" t="s">
        <v>182</v>
      </c>
      <c r="C17" t="s">
        <v>226</v>
      </c>
      <c r="D17" t="s">
        <v>184</v>
      </c>
      <c r="E17" t="s">
        <v>223</v>
      </c>
      <c r="F17" t="s">
        <v>227</v>
      </c>
      <c r="G17">
        <v>2</v>
      </c>
      <c r="H17" s="52">
        <v>-64000</v>
      </c>
      <c r="I17" t="s">
        <v>218</v>
      </c>
      <c r="J17" t="s">
        <v>219</v>
      </c>
      <c r="K17">
        <v>38031</v>
      </c>
    </row>
    <row r="18" spans="1:11" x14ac:dyDescent="0.25">
      <c r="A18" s="53">
        <v>38442</v>
      </c>
      <c r="B18" t="s">
        <v>182</v>
      </c>
      <c r="C18" t="s">
        <v>228</v>
      </c>
      <c r="D18" t="s">
        <v>184</v>
      </c>
      <c r="E18" t="s">
        <v>223</v>
      </c>
      <c r="F18" t="s">
        <v>221</v>
      </c>
      <c r="G18">
        <v>2</v>
      </c>
      <c r="H18" s="52">
        <v>9000</v>
      </c>
      <c r="I18" t="s">
        <v>218</v>
      </c>
      <c r="J18" t="s">
        <v>219</v>
      </c>
      <c r="K18">
        <v>38033</v>
      </c>
    </row>
    <row r="19" spans="1:11" x14ac:dyDescent="0.25">
      <c r="A19" s="53">
        <v>38470</v>
      </c>
      <c r="B19" t="s">
        <v>187</v>
      </c>
      <c r="C19" t="s">
        <v>229</v>
      </c>
      <c r="D19" t="s">
        <v>184</v>
      </c>
      <c r="E19" t="s">
        <v>230</v>
      </c>
      <c r="F19" t="s">
        <v>231</v>
      </c>
      <c r="G19">
        <v>2</v>
      </c>
      <c r="H19" s="52">
        <v>177</v>
      </c>
      <c r="J19" t="s">
        <v>197</v>
      </c>
      <c r="K19">
        <v>35400</v>
      </c>
    </row>
    <row r="20" spans="1:11" x14ac:dyDescent="0.25">
      <c r="A20" s="53">
        <v>38477</v>
      </c>
      <c r="B20" t="s">
        <v>210</v>
      </c>
      <c r="C20" t="s">
        <v>232</v>
      </c>
      <c r="D20" t="s">
        <v>184</v>
      </c>
      <c r="E20" t="s">
        <v>233</v>
      </c>
      <c r="F20" t="s">
        <v>234</v>
      </c>
      <c r="G20">
        <v>2</v>
      </c>
      <c r="H20" s="52">
        <v>-136</v>
      </c>
      <c r="I20" t="s">
        <v>214</v>
      </c>
      <c r="J20" t="s">
        <v>197</v>
      </c>
      <c r="K20">
        <v>36824</v>
      </c>
    </row>
    <row r="21" spans="1:11" x14ac:dyDescent="0.25">
      <c r="A21" s="53">
        <v>38491</v>
      </c>
      <c r="B21" t="s">
        <v>210</v>
      </c>
      <c r="C21" t="s">
        <v>235</v>
      </c>
      <c r="D21" t="s">
        <v>184</v>
      </c>
      <c r="E21" t="s">
        <v>236</v>
      </c>
      <c r="F21" t="s">
        <v>237</v>
      </c>
      <c r="G21">
        <v>2</v>
      </c>
      <c r="H21" s="52">
        <v>211.02</v>
      </c>
      <c r="I21" t="s">
        <v>214</v>
      </c>
      <c r="J21" t="s">
        <v>197</v>
      </c>
      <c r="K21">
        <v>38977</v>
      </c>
    </row>
    <row r="22" spans="1:11" x14ac:dyDescent="0.25">
      <c r="A22" s="53">
        <v>38491</v>
      </c>
      <c r="B22" t="s">
        <v>182</v>
      </c>
      <c r="C22" t="s">
        <v>238</v>
      </c>
      <c r="D22" t="s">
        <v>184</v>
      </c>
      <c r="E22" t="s">
        <v>236</v>
      </c>
      <c r="F22" t="s">
        <v>239</v>
      </c>
      <c r="G22">
        <v>2</v>
      </c>
      <c r="H22" s="52">
        <v>166.18</v>
      </c>
      <c r="I22" t="s">
        <v>214</v>
      </c>
      <c r="J22" t="s">
        <v>197</v>
      </c>
      <c r="K22">
        <v>39057</v>
      </c>
    </row>
    <row r="23" spans="1:11" x14ac:dyDescent="0.25">
      <c r="A23" s="53">
        <v>38491</v>
      </c>
      <c r="B23" t="s">
        <v>210</v>
      </c>
      <c r="C23" t="s">
        <v>240</v>
      </c>
      <c r="D23" t="s">
        <v>184</v>
      </c>
      <c r="E23" t="s">
        <v>236</v>
      </c>
      <c r="F23" t="s">
        <v>241</v>
      </c>
      <c r="G23">
        <v>2</v>
      </c>
      <c r="H23" s="52">
        <v>84.41</v>
      </c>
      <c r="I23" t="s">
        <v>214</v>
      </c>
      <c r="J23" t="s">
        <v>197</v>
      </c>
      <c r="K23">
        <v>39063</v>
      </c>
    </row>
    <row r="24" spans="1:11" x14ac:dyDescent="0.25">
      <c r="A24" s="53">
        <v>38491</v>
      </c>
      <c r="B24" t="s">
        <v>210</v>
      </c>
      <c r="C24" t="s">
        <v>242</v>
      </c>
      <c r="D24" t="s">
        <v>184</v>
      </c>
      <c r="E24" t="s">
        <v>243</v>
      </c>
      <c r="F24" t="s">
        <v>244</v>
      </c>
      <c r="G24">
        <v>2</v>
      </c>
      <c r="H24" s="52">
        <v>-84.41</v>
      </c>
      <c r="I24" t="s">
        <v>214</v>
      </c>
      <c r="J24" t="s">
        <v>245</v>
      </c>
      <c r="K24">
        <v>41309</v>
      </c>
    </row>
    <row r="25" spans="1:11" x14ac:dyDescent="0.25">
      <c r="A25" s="53">
        <v>38491</v>
      </c>
      <c r="B25" t="s">
        <v>210</v>
      </c>
      <c r="C25" t="s">
        <v>246</v>
      </c>
      <c r="D25" t="s">
        <v>184</v>
      </c>
      <c r="E25" t="s">
        <v>243</v>
      </c>
      <c r="F25" t="s">
        <v>247</v>
      </c>
      <c r="G25">
        <v>2</v>
      </c>
      <c r="H25" s="52">
        <v>-211.02</v>
      </c>
      <c r="I25" t="s">
        <v>214</v>
      </c>
      <c r="J25" t="s">
        <v>245</v>
      </c>
      <c r="K25">
        <v>41315</v>
      </c>
    </row>
    <row r="26" spans="1:11" x14ac:dyDescent="0.25">
      <c r="A26" s="53">
        <v>38533</v>
      </c>
      <c r="B26" t="s">
        <v>210</v>
      </c>
      <c r="C26" t="s">
        <v>248</v>
      </c>
      <c r="D26" t="s">
        <v>184</v>
      </c>
      <c r="E26" t="s">
        <v>249</v>
      </c>
      <c r="F26" t="s">
        <v>250</v>
      </c>
      <c r="G26">
        <v>2</v>
      </c>
      <c r="H26" s="52">
        <v>88.55</v>
      </c>
      <c r="I26" t="s">
        <v>214</v>
      </c>
      <c r="J26" t="s">
        <v>245</v>
      </c>
      <c r="K26">
        <v>45185</v>
      </c>
    </row>
    <row r="27" spans="1:11" x14ac:dyDescent="0.25">
      <c r="A27" s="53">
        <v>38533</v>
      </c>
      <c r="B27" t="s">
        <v>210</v>
      </c>
      <c r="C27" t="s">
        <v>251</v>
      </c>
      <c r="D27" t="s">
        <v>184</v>
      </c>
      <c r="E27" t="s">
        <v>249</v>
      </c>
      <c r="F27" t="s">
        <v>252</v>
      </c>
      <c r="G27">
        <v>2</v>
      </c>
      <c r="H27" s="52">
        <v>221.37</v>
      </c>
      <c r="I27" t="s">
        <v>214</v>
      </c>
      <c r="J27" t="s">
        <v>245</v>
      </c>
      <c r="K27">
        <v>45191</v>
      </c>
    </row>
    <row r="28" spans="1:11" x14ac:dyDescent="0.25">
      <c r="A28" s="53">
        <v>38534</v>
      </c>
      <c r="B28" t="s">
        <v>210</v>
      </c>
      <c r="C28" t="s">
        <v>253</v>
      </c>
      <c r="D28" t="s">
        <v>184</v>
      </c>
      <c r="E28" t="s">
        <v>254</v>
      </c>
      <c r="F28" t="s">
        <v>255</v>
      </c>
      <c r="G28">
        <v>2</v>
      </c>
      <c r="H28" s="52">
        <v>-319</v>
      </c>
      <c r="I28" t="s">
        <v>256</v>
      </c>
      <c r="J28" t="s">
        <v>245</v>
      </c>
      <c r="K28">
        <v>46243</v>
      </c>
    </row>
    <row r="29" spans="1:11" x14ac:dyDescent="0.25">
      <c r="A29" s="53">
        <v>38534</v>
      </c>
      <c r="B29" t="s">
        <v>187</v>
      </c>
      <c r="C29" t="s">
        <v>257</v>
      </c>
      <c r="D29" t="s">
        <v>184</v>
      </c>
      <c r="E29" t="s">
        <v>258</v>
      </c>
      <c r="F29" t="s">
        <v>259</v>
      </c>
      <c r="G29">
        <v>2</v>
      </c>
      <c r="H29" s="52">
        <v>2500</v>
      </c>
      <c r="J29" t="s">
        <v>245</v>
      </c>
      <c r="K29">
        <v>50463</v>
      </c>
    </row>
    <row r="30" spans="1:11" x14ac:dyDescent="0.25">
      <c r="A30" s="53">
        <v>38564</v>
      </c>
      <c r="B30" t="s">
        <v>182</v>
      </c>
      <c r="C30" t="s">
        <v>260</v>
      </c>
      <c r="D30" t="s">
        <v>184</v>
      </c>
      <c r="E30" t="s">
        <v>261</v>
      </c>
      <c r="F30" t="s">
        <v>262</v>
      </c>
      <c r="G30">
        <v>5</v>
      </c>
      <c r="H30" s="52">
        <v>4450</v>
      </c>
      <c r="I30" t="s">
        <v>263</v>
      </c>
      <c r="J30" t="s">
        <v>219</v>
      </c>
      <c r="K30">
        <v>53868</v>
      </c>
    </row>
    <row r="31" spans="1:11" x14ac:dyDescent="0.25">
      <c r="A31" s="53">
        <v>38564</v>
      </c>
      <c r="B31" t="s">
        <v>182</v>
      </c>
      <c r="C31" t="s">
        <v>264</v>
      </c>
      <c r="D31" t="s">
        <v>184</v>
      </c>
      <c r="E31" t="s">
        <v>261</v>
      </c>
      <c r="F31" t="s">
        <v>265</v>
      </c>
      <c r="G31">
        <v>12</v>
      </c>
      <c r="H31" s="52">
        <v>4450</v>
      </c>
      <c r="I31" t="s">
        <v>263</v>
      </c>
      <c r="J31" t="s">
        <v>219</v>
      </c>
      <c r="K31">
        <v>53882</v>
      </c>
    </row>
    <row r="32" spans="1:11" x14ac:dyDescent="0.25">
      <c r="A32" s="53">
        <v>38564</v>
      </c>
      <c r="B32" t="s">
        <v>182</v>
      </c>
      <c r="C32" t="s">
        <v>266</v>
      </c>
      <c r="D32" t="s">
        <v>184</v>
      </c>
      <c r="E32" t="s">
        <v>261</v>
      </c>
      <c r="F32" t="s">
        <v>267</v>
      </c>
      <c r="G32">
        <v>5</v>
      </c>
      <c r="H32" s="52">
        <v>-4450</v>
      </c>
      <c r="I32" t="s">
        <v>263</v>
      </c>
      <c r="J32" t="s">
        <v>219</v>
      </c>
      <c r="K32">
        <v>53896</v>
      </c>
    </row>
    <row r="33" spans="1:11" x14ac:dyDescent="0.25">
      <c r="A33" s="53">
        <v>38564</v>
      </c>
      <c r="B33" t="s">
        <v>182</v>
      </c>
      <c r="C33" t="s">
        <v>268</v>
      </c>
      <c r="D33" t="s">
        <v>184</v>
      </c>
      <c r="E33" t="s">
        <v>261</v>
      </c>
      <c r="F33" t="s">
        <v>269</v>
      </c>
      <c r="G33">
        <v>5</v>
      </c>
      <c r="H33" s="52">
        <v>1854.17</v>
      </c>
      <c r="I33" t="s">
        <v>263</v>
      </c>
      <c r="J33" t="s">
        <v>219</v>
      </c>
      <c r="K33">
        <v>53898</v>
      </c>
    </row>
    <row r="34" spans="1:11" x14ac:dyDescent="0.25">
      <c r="A34" s="53">
        <v>38595</v>
      </c>
      <c r="B34" t="s">
        <v>182</v>
      </c>
      <c r="C34" t="s">
        <v>270</v>
      </c>
      <c r="D34" t="s">
        <v>184</v>
      </c>
      <c r="E34" t="s">
        <v>261</v>
      </c>
      <c r="F34" t="s">
        <v>271</v>
      </c>
      <c r="G34">
        <v>5</v>
      </c>
      <c r="H34" s="52">
        <v>-370.83</v>
      </c>
      <c r="I34" t="s">
        <v>263</v>
      </c>
      <c r="J34" t="s">
        <v>219</v>
      </c>
      <c r="K34">
        <v>53900</v>
      </c>
    </row>
    <row r="35" spans="1:11" x14ac:dyDescent="0.25">
      <c r="A35" s="53">
        <v>38625</v>
      </c>
      <c r="B35" t="s">
        <v>182</v>
      </c>
      <c r="C35" t="s">
        <v>272</v>
      </c>
      <c r="D35" t="s">
        <v>184</v>
      </c>
      <c r="E35" t="s">
        <v>261</v>
      </c>
      <c r="F35" t="s">
        <v>273</v>
      </c>
      <c r="G35">
        <v>5</v>
      </c>
      <c r="H35" s="52">
        <v>-370.83</v>
      </c>
      <c r="I35" t="s">
        <v>263</v>
      </c>
      <c r="J35" t="s">
        <v>219</v>
      </c>
      <c r="K35">
        <v>53902</v>
      </c>
    </row>
    <row r="36" spans="1:11" x14ac:dyDescent="0.25">
      <c r="A36" s="53">
        <v>38625</v>
      </c>
      <c r="B36" t="s">
        <v>182</v>
      </c>
      <c r="C36" t="s">
        <v>274</v>
      </c>
      <c r="D36" t="s">
        <v>184</v>
      </c>
      <c r="E36" t="s">
        <v>275</v>
      </c>
      <c r="F36" t="s">
        <v>276</v>
      </c>
      <c r="G36">
        <v>2</v>
      </c>
      <c r="H36" s="52">
        <v>-24</v>
      </c>
      <c r="I36" t="s">
        <v>277</v>
      </c>
      <c r="J36" t="s">
        <v>219</v>
      </c>
      <c r="K36">
        <v>59052</v>
      </c>
    </row>
    <row r="37" spans="1:11" x14ac:dyDescent="0.25">
      <c r="A37" s="53">
        <v>38625</v>
      </c>
      <c r="B37" t="s">
        <v>182</v>
      </c>
      <c r="C37" t="s">
        <v>278</v>
      </c>
      <c r="D37" t="s">
        <v>184</v>
      </c>
      <c r="E37" t="s">
        <v>275</v>
      </c>
      <c r="F37" t="s">
        <v>279</v>
      </c>
      <c r="G37">
        <v>2</v>
      </c>
      <c r="H37" s="52">
        <v>-5</v>
      </c>
      <c r="I37" t="s">
        <v>218</v>
      </c>
      <c r="J37" t="s">
        <v>219</v>
      </c>
      <c r="K37">
        <v>59054</v>
      </c>
    </row>
    <row r="38" spans="1:11" x14ac:dyDescent="0.25">
      <c r="A38" s="53">
        <v>38625</v>
      </c>
      <c r="B38" t="s">
        <v>182</v>
      </c>
      <c r="C38" t="s">
        <v>280</v>
      </c>
      <c r="D38" t="s">
        <v>184</v>
      </c>
      <c r="E38" t="s">
        <v>275</v>
      </c>
      <c r="F38" t="s">
        <v>281</v>
      </c>
      <c r="G38">
        <v>4</v>
      </c>
      <c r="H38" s="52">
        <v>-36</v>
      </c>
      <c r="I38" t="s">
        <v>282</v>
      </c>
      <c r="J38" t="s">
        <v>219</v>
      </c>
      <c r="K38">
        <v>59056</v>
      </c>
    </row>
    <row r="39" spans="1:11" x14ac:dyDescent="0.25">
      <c r="A39" s="53">
        <v>38625</v>
      </c>
      <c r="B39" t="s">
        <v>182</v>
      </c>
      <c r="C39" t="s">
        <v>283</v>
      </c>
      <c r="D39" t="s">
        <v>184</v>
      </c>
      <c r="E39" t="s">
        <v>275</v>
      </c>
      <c r="F39" t="s">
        <v>284</v>
      </c>
      <c r="G39">
        <v>2</v>
      </c>
      <c r="H39" s="52">
        <v>-88.55</v>
      </c>
      <c r="I39" t="s">
        <v>285</v>
      </c>
      <c r="J39" t="s">
        <v>219</v>
      </c>
      <c r="K39">
        <v>59058</v>
      </c>
    </row>
    <row r="40" spans="1:11" x14ac:dyDescent="0.25">
      <c r="A40" s="53">
        <v>38625</v>
      </c>
      <c r="B40" t="s">
        <v>182</v>
      </c>
      <c r="C40" t="s">
        <v>286</v>
      </c>
      <c r="D40" t="s">
        <v>184</v>
      </c>
      <c r="E40" t="s">
        <v>275</v>
      </c>
      <c r="F40" t="s">
        <v>287</v>
      </c>
      <c r="G40">
        <v>2</v>
      </c>
      <c r="H40" s="52">
        <v>142.4</v>
      </c>
      <c r="I40" t="s">
        <v>288</v>
      </c>
      <c r="J40" t="s">
        <v>219</v>
      </c>
      <c r="K40">
        <v>59060</v>
      </c>
    </row>
    <row r="41" spans="1:11" x14ac:dyDescent="0.25">
      <c r="A41" s="53">
        <v>38625</v>
      </c>
      <c r="B41" t="s">
        <v>182</v>
      </c>
      <c r="C41" t="s">
        <v>289</v>
      </c>
      <c r="D41" t="s">
        <v>184</v>
      </c>
      <c r="E41" t="s">
        <v>275</v>
      </c>
      <c r="F41" t="s">
        <v>290</v>
      </c>
      <c r="G41">
        <v>3</v>
      </c>
      <c r="H41" s="52">
        <v>-1714</v>
      </c>
      <c r="I41" t="s">
        <v>291</v>
      </c>
      <c r="J41" t="s">
        <v>219</v>
      </c>
      <c r="K41">
        <v>59062</v>
      </c>
    </row>
    <row r="42" spans="1:11" x14ac:dyDescent="0.25">
      <c r="A42" s="53">
        <v>38625</v>
      </c>
      <c r="B42" t="s">
        <v>182</v>
      </c>
      <c r="C42" t="s">
        <v>292</v>
      </c>
      <c r="D42" t="s">
        <v>184</v>
      </c>
      <c r="E42" t="s">
        <v>293</v>
      </c>
      <c r="F42" t="s">
        <v>294</v>
      </c>
      <c r="G42">
        <v>6</v>
      </c>
      <c r="H42" s="52">
        <v>912.15</v>
      </c>
      <c r="I42" t="s">
        <v>295</v>
      </c>
      <c r="J42" t="s">
        <v>219</v>
      </c>
      <c r="K42">
        <v>59081</v>
      </c>
    </row>
    <row r="43" spans="1:11" x14ac:dyDescent="0.25">
      <c r="A43" s="53">
        <v>38625</v>
      </c>
      <c r="B43" t="s">
        <v>182</v>
      </c>
      <c r="C43" t="s">
        <v>296</v>
      </c>
      <c r="D43" t="s">
        <v>184</v>
      </c>
      <c r="E43" t="s">
        <v>293</v>
      </c>
      <c r="F43" t="s">
        <v>297</v>
      </c>
      <c r="G43">
        <v>6</v>
      </c>
      <c r="H43" s="52">
        <v>54</v>
      </c>
      <c r="I43" t="s">
        <v>298</v>
      </c>
      <c r="J43" t="s">
        <v>219</v>
      </c>
      <c r="K43">
        <v>59083</v>
      </c>
    </row>
    <row r="44" spans="1:11" x14ac:dyDescent="0.25">
      <c r="A44" s="53">
        <v>38626</v>
      </c>
      <c r="B44" t="s">
        <v>187</v>
      </c>
      <c r="C44" t="s">
        <v>299</v>
      </c>
      <c r="D44" t="s">
        <v>184</v>
      </c>
      <c r="E44" t="s">
        <v>300</v>
      </c>
      <c r="F44" t="s">
        <v>301</v>
      </c>
      <c r="G44">
        <v>2</v>
      </c>
      <c r="H44" s="52">
        <v>889.39</v>
      </c>
      <c r="J44" t="s">
        <v>245</v>
      </c>
      <c r="K44">
        <v>59766</v>
      </c>
    </row>
    <row r="45" spans="1:11" x14ac:dyDescent="0.25">
      <c r="A45" s="53">
        <v>38639</v>
      </c>
      <c r="B45" t="s">
        <v>210</v>
      </c>
      <c r="C45" t="s">
        <v>302</v>
      </c>
      <c r="D45" t="s">
        <v>184</v>
      </c>
      <c r="E45" t="s">
        <v>303</v>
      </c>
      <c r="F45" t="s">
        <v>304</v>
      </c>
      <c r="G45">
        <v>2</v>
      </c>
      <c r="H45" s="52">
        <v>12049.72</v>
      </c>
      <c r="I45" t="s">
        <v>214</v>
      </c>
      <c r="J45" t="s">
        <v>245</v>
      </c>
      <c r="K45">
        <v>60309</v>
      </c>
    </row>
    <row r="46" spans="1:11" x14ac:dyDescent="0.25">
      <c r="A46" s="53">
        <v>38656</v>
      </c>
      <c r="B46" t="s">
        <v>182</v>
      </c>
      <c r="C46" t="s">
        <v>305</v>
      </c>
      <c r="D46" t="s">
        <v>184</v>
      </c>
      <c r="E46" t="s">
        <v>261</v>
      </c>
      <c r="F46" t="s">
        <v>306</v>
      </c>
      <c r="G46">
        <v>5</v>
      </c>
      <c r="H46" s="52">
        <v>-370.84</v>
      </c>
      <c r="I46" t="s">
        <v>263</v>
      </c>
      <c r="J46" t="s">
        <v>219</v>
      </c>
      <c r="K46">
        <v>53904</v>
      </c>
    </row>
    <row r="47" spans="1:11" x14ac:dyDescent="0.25">
      <c r="A47" s="53">
        <v>38678</v>
      </c>
      <c r="B47" t="s">
        <v>187</v>
      </c>
      <c r="C47" t="s">
        <v>307</v>
      </c>
      <c r="D47" t="s">
        <v>184</v>
      </c>
      <c r="E47" t="s">
        <v>308</v>
      </c>
      <c r="F47" t="s">
        <v>309</v>
      </c>
      <c r="H47" s="52">
        <v>177</v>
      </c>
      <c r="J47" t="s">
        <v>245</v>
      </c>
      <c r="K47">
        <v>68244</v>
      </c>
    </row>
    <row r="48" spans="1:11" x14ac:dyDescent="0.25">
      <c r="A48" s="53">
        <v>38686</v>
      </c>
      <c r="B48" t="s">
        <v>182</v>
      </c>
      <c r="C48" t="s">
        <v>310</v>
      </c>
      <c r="D48" t="s">
        <v>184</v>
      </c>
      <c r="E48" t="s">
        <v>261</v>
      </c>
      <c r="F48" t="s">
        <v>311</v>
      </c>
      <c r="G48">
        <v>5</v>
      </c>
      <c r="H48" s="52">
        <v>-370.84</v>
      </c>
      <c r="I48" t="s">
        <v>263</v>
      </c>
      <c r="J48" t="s">
        <v>219</v>
      </c>
      <c r="K48">
        <v>53906</v>
      </c>
    </row>
    <row r="49" spans="1:11" x14ac:dyDescent="0.25">
      <c r="A49" s="53">
        <v>38687</v>
      </c>
      <c r="B49" t="s">
        <v>187</v>
      </c>
      <c r="C49" t="s">
        <v>312</v>
      </c>
      <c r="D49" t="s">
        <v>184</v>
      </c>
      <c r="F49" t="s">
        <v>313</v>
      </c>
      <c r="H49" s="52">
        <v>1000</v>
      </c>
      <c r="J49" t="s">
        <v>219</v>
      </c>
      <c r="K49">
        <v>74422</v>
      </c>
    </row>
    <row r="50" spans="1:11" x14ac:dyDescent="0.25">
      <c r="A50" s="53">
        <v>38717</v>
      </c>
      <c r="B50" t="s">
        <v>182</v>
      </c>
      <c r="C50" t="s">
        <v>314</v>
      </c>
      <c r="D50" t="s">
        <v>184</v>
      </c>
      <c r="E50" t="s">
        <v>261</v>
      </c>
      <c r="F50" t="s">
        <v>315</v>
      </c>
      <c r="G50">
        <v>5</v>
      </c>
      <c r="H50" s="52">
        <v>-370.83</v>
      </c>
      <c r="I50" t="s">
        <v>263</v>
      </c>
      <c r="J50" t="s">
        <v>219</v>
      </c>
      <c r="K50">
        <v>53908</v>
      </c>
    </row>
    <row r="51" spans="1:11" x14ac:dyDescent="0.25">
      <c r="A51" s="53">
        <v>38717</v>
      </c>
      <c r="B51" t="s">
        <v>182</v>
      </c>
      <c r="C51" t="s">
        <v>316</v>
      </c>
      <c r="D51" t="s">
        <v>184</v>
      </c>
      <c r="E51" t="s">
        <v>317</v>
      </c>
      <c r="F51" t="s">
        <v>318</v>
      </c>
      <c r="G51">
        <v>2</v>
      </c>
      <c r="H51" s="52">
        <v>-16001</v>
      </c>
      <c r="I51" t="s">
        <v>218</v>
      </c>
      <c r="J51" t="s">
        <v>219</v>
      </c>
      <c r="K51">
        <v>83444</v>
      </c>
    </row>
    <row r="52" spans="1:11" x14ac:dyDescent="0.25">
      <c r="A52" s="53">
        <v>38726</v>
      </c>
      <c r="B52" t="s">
        <v>210</v>
      </c>
      <c r="C52" t="s">
        <v>319</v>
      </c>
      <c r="D52" t="s">
        <v>184</v>
      </c>
      <c r="E52" t="s">
        <v>320</v>
      </c>
      <c r="F52" t="s">
        <v>321</v>
      </c>
      <c r="H52" s="52">
        <v>16001</v>
      </c>
      <c r="I52" t="s">
        <v>214</v>
      </c>
      <c r="J52" t="s">
        <v>245</v>
      </c>
      <c r="K52">
        <v>73968</v>
      </c>
    </row>
    <row r="53" spans="1:11" x14ac:dyDescent="0.25">
      <c r="A53" s="53">
        <v>38775</v>
      </c>
      <c r="B53" t="s">
        <v>210</v>
      </c>
      <c r="C53" t="s">
        <v>322</v>
      </c>
      <c r="D53" t="s">
        <v>184</v>
      </c>
      <c r="E53" t="s">
        <v>323</v>
      </c>
      <c r="F53" t="s">
        <v>324</v>
      </c>
      <c r="H53" s="52">
        <v>-649</v>
      </c>
      <c r="I53" t="s">
        <v>214</v>
      </c>
      <c r="J53" t="s">
        <v>245</v>
      </c>
      <c r="K53">
        <v>81564</v>
      </c>
    </row>
    <row r="54" spans="1:11" x14ac:dyDescent="0.25">
      <c r="A54" s="53">
        <v>38777</v>
      </c>
      <c r="B54" t="s">
        <v>187</v>
      </c>
      <c r="C54" t="s">
        <v>325</v>
      </c>
      <c r="D54" t="s">
        <v>184</v>
      </c>
      <c r="E54" t="s">
        <v>326</v>
      </c>
      <c r="F54" t="s">
        <v>327</v>
      </c>
      <c r="G54">
        <v>2</v>
      </c>
      <c r="H54" s="52">
        <v>227.12</v>
      </c>
      <c r="J54" t="s">
        <v>245</v>
      </c>
      <c r="K54">
        <v>85852</v>
      </c>
    </row>
    <row r="55" spans="1:11" x14ac:dyDescent="0.25">
      <c r="A55" s="53">
        <v>38778</v>
      </c>
      <c r="B55" t="s">
        <v>210</v>
      </c>
      <c r="C55" t="s">
        <v>328</v>
      </c>
      <c r="D55" t="s">
        <v>184</v>
      </c>
      <c r="E55" t="s">
        <v>329</v>
      </c>
      <c r="F55" t="s">
        <v>330</v>
      </c>
      <c r="H55" s="52">
        <v>649</v>
      </c>
      <c r="I55" t="s">
        <v>214</v>
      </c>
      <c r="J55" t="s">
        <v>245</v>
      </c>
      <c r="K55">
        <v>83534</v>
      </c>
    </row>
    <row r="56" spans="1:11" x14ac:dyDescent="0.25">
      <c r="A56" s="53">
        <v>38835</v>
      </c>
      <c r="B56" t="s">
        <v>210</v>
      </c>
      <c r="C56" t="s">
        <v>331</v>
      </c>
      <c r="D56" t="s">
        <v>184</v>
      </c>
      <c r="E56" t="s">
        <v>332</v>
      </c>
      <c r="F56" t="s">
        <v>333</v>
      </c>
      <c r="H56" s="52">
        <v>25000</v>
      </c>
      <c r="I56" t="s">
        <v>214</v>
      </c>
      <c r="J56" t="s">
        <v>245</v>
      </c>
      <c r="K56">
        <v>91160</v>
      </c>
    </row>
    <row r="57" spans="1:11" x14ac:dyDescent="0.25">
      <c r="A57" s="53">
        <v>38837</v>
      </c>
      <c r="B57" t="s">
        <v>182</v>
      </c>
      <c r="C57" t="s">
        <v>334</v>
      </c>
      <c r="D57" t="s">
        <v>184</v>
      </c>
      <c r="E57" t="s">
        <v>335</v>
      </c>
      <c r="F57" t="s">
        <v>336</v>
      </c>
      <c r="G57">
        <v>2</v>
      </c>
      <c r="H57" s="52">
        <v>-25000</v>
      </c>
      <c r="I57" t="s">
        <v>218</v>
      </c>
      <c r="J57" t="s">
        <v>219</v>
      </c>
      <c r="K57">
        <v>94168</v>
      </c>
    </row>
    <row r="58" spans="1:11" x14ac:dyDescent="0.25">
      <c r="A58" s="53">
        <v>38837</v>
      </c>
      <c r="B58" t="s">
        <v>182</v>
      </c>
      <c r="C58" t="s">
        <v>337</v>
      </c>
      <c r="D58" t="s">
        <v>184</v>
      </c>
      <c r="E58" t="s">
        <v>338</v>
      </c>
      <c r="F58" t="s">
        <v>339</v>
      </c>
      <c r="G58">
        <v>3</v>
      </c>
      <c r="H58" s="52">
        <v>-1717</v>
      </c>
      <c r="I58" t="s">
        <v>291</v>
      </c>
      <c r="J58" t="s">
        <v>219</v>
      </c>
      <c r="K58">
        <v>94199</v>
      </c>
    </row>
    <row r="59" spans="1:11" x14ac:dyDescent="0.25">
      <c r="A59" s="53">
        <v>38847</v>
      </c>
      <c r="B59" t="s">
        <v>187</v>
      </c>
      <c r="C59" t="s">
        <v>340</v>
      </c>
      <c r="D59" t="s">
        <v>184</v>
      </c>
      <c r="E59">
        <v>137</v>
      </c>
      <c r="F59" t="s">
        <v>341</v>
      </c>
      <c r="G59">
        <v>2</v>
      </c>
      <c r="H59" s="52">
        <v>822.96</v>
      </c>
      <c r="J59" t="s">
        <v>245</v>
      </c>
      <c r="K59">
        <v>95071</v>
      </c>
    </row>
    <row r="60" spans="1:11" x14ac:dyDescent="0.25">
      <c r="A60" s="53">
        <v>38869</v>
      </c>
      <c r="B60" t="s">
        <v>187</v>
      </c>
      <c r="C60" t="s">
        <v>342</v>
      </c>
      <c r="D60" t="s">
        <v>184</v>
      </c>
      <c r="E60" t="s">
        <v>343</v>
      </c>
      <c r="F60" t="s">
        <v>344</v>
      </c>
      <c r="H60" s="52">
        <v>852.85</v>
      </c>
      <c r="J60" t="s">
        <v>245</v>
      </c>
      <c r="K60">
        <v>101333</v>
      </c>
    </row>
    <row r="61" spans="1:11" x14ac:dyDescent="0.25">
      <c r="A61" s="53">
        <v>38910</v>
      </c>
      <c r="B61" t="s">
        <v>187</v>
      </c>
      <c r="C61" t="s">
        <v>345</v>
      </c>
      <c r="D61" t="s">
        <v>184</v>
      </c>
      <c r="E61">
        <v>144</v>
      </c>
      <c r="F61" t="s">
        <v>346</v>
      </c>
      <c r="G61">
        <v>2</v>
      </c>
      <c r="H61" s="52">
        <v>113.97</v>
      </c>
      <c r="J61" t="s">
        <v>245</v>
      </c>
      <c r="K61">
        <v>104736</v>
      </c>
    </row>
    <row r="62" spans="1:11" x14ac:dyDescent="0.25">
      <c r="A62" s="53">
        <v>38929</v>
      </c>
      <c r="B62" t="s">
        <v>182</v>
      </c>
      <c r="C62" t="s">
        <v>347</v>
      </c>
      <c r="D62" t="s">
        <v>184</v>
      </c>
      <c r="E62" t="s">
        <v>348</v>
      </c>
      <c r="F62" t="s">
        <v>349</v>
      </c>
      <c r="G62">
        <v>2</v>
      </c>
      <c r="H62" s="52">
        <v>-889.39</v>
      </c>
      <c r="I62" t="s">
        <v>350</v>
      </c>
      <c r="J62" t="s">
        <v>219</v>
      </c>
      <c r="K62">
        <v>105332</v>
      </c>
    </row>
    <row r="63" spans="1:11" x14ac:dyDescent="0.25">
      <c r="A63" s="53">
        <v>38929</v>
      </c>
      <c r="B63" t="s">
        <v>182</v>
      </c>
      <c r="C63" t="s">
        <v>351</v>
      </c>
      <c r="D63" t="s">
        <v>184</v>
      </c>
      <c r="E63" t="s">
        <v>348</v>
      </c>
      <c r="F63" t="s">
        <v>352</v>
      </c>
      <c r="G63">
        <v>2</v>
      </c>
      <c r="H63" s="52">
        <v>-227.12</v>
      </c>
      <c r="I63" t="s">
        <v>350</v>
      </c>
      <c r="J63" t="s">
        <v>219</v>
      </c>
      <c r="K63">
        <v>105334</v>
      </c>
    </row>
    <row r="64" spans="1:11" x14ac:dyDescent="0.25">
      <c r="A64" s="53">
        <v>38929</v>
      </c>
      <c r="B64" t="s">
        <v>182</v>
      </c>
      <c r="C64" t="s">
        <v>353</v>
      </c>
      <c r="D64" t="s">
        <v>184</v>
      </c>
      <c r="E64" t="s">
        <v>348</v>
      </c>
      <c r="F64" t="s">
        <v>354</v>
      </c>
      <c r="G64">
        <v>2</v>
      </c>
      <c r="H64" s="52">
        <v>-822.96</v>
      </c>
      <c r="I64" t="s">
        <v>350</v>
      </c>
      <c r="J64" t="s">
        <v>219</v>
      </c>
      <c r="K64">
        <v>105336</v>
      </c>
    </row>
    <row r="65" spans="1:11" x14ac:dyDescent="0.25">
      <c r="A65" s="53">
        <v>38929</v>
      </c>
      <c r="B65" t="s">
        <v>182</v>
      </c>
      <c r="C65" t="s">
        <v>355</v>
      </c>
      <c r="D65" t="s">
        <v>184</v>
      </c>
      <c r="E65" t="s">
        <v>348</v>
      </c>
      <c r="F65" t="s">
        <v>356</v>
      </c>
      <c r="G65">
        <v>2</v>
      </c>
      <c r="H65" s="52">
        <v>-113.97</v>
      </c>
      <c r="I65" t="s">
        <v>350</v>
      </c>
      <c r="J65" t="s">
        <v>219</v>
      </c>
      <c r="K65">
        <v>105338</v>
      </c>
    </row>
    <row r="66" spans="1:11" x14ac:dyDescent="0.25">
      <c r="A66" s="53">
        <v>38931</v>
      </c>
      <c r="B66" t="s">
        <v>187</v>
      </c>
      <c r="C66" t="s">
        <v>357</v>
      </c>
      <c r="D66" t="s">
        <v>184</v>
      </c>
      <c r="E66" t="s">
        <v>358</v>
      </c>
      <c r="F66" t="s">
        <v>359</v>
      </c>
      <c r="H66" s="52">
        <v>106.87</v>
      </c>
      <c r="J66" t="s">
        <v>245</v>
      </c>
      <c r="K66">
        <v>105703</v>
      </c>
    </row>
    <row r="67" spans="1:11" x14ac:dyDescent="0.25">
      <c r="A67" s="53">
        <v>38944</v>
      </c>
      <c r="B67" t="s">
        <v>210</v>
      </c>
      <c r="C67" t="s">
        <v>360</v>
      </c>
      <c r="D67" t="s">
        <v>184</v>
      </c>
      <c r="E67" t="s">
        <v>361</v>
      </c>
      <c r="F67" t="s">
        <v>362</v>
      </c>
      <c r="H67" s="52">
        <v>25896</v>
      </c>
      <c r="I67" t="s">
        <v>214</v>
      </c>
      <c r="J67" t="s">
        <v>245</v>
      </c>
      <c r="K67">
        <v>106841</v>
      </c>
    </row>
    <row r="68" spans="1:11" x14ac:dyDescent="0.25">
      <c r="A68" s="53">
        <v>38946</v>
      </c>
      <c r="B68" t="s">
        <v>187</v>
      </c>
      <c r="C68" t="s">
        <v>363</v>
      </c>
      <c r="D68" t="s">
        <v>184</v>
      </c>
      <c r="E68" t="s">
        <v>364</v>
      </c>
      <c r="F68" t="s">
        <v>365</v>
      </c>
      <c r="H68" s="52">
        <v>1797.06</v>
      </c>
      <c r="J68" t="s">
        <v>245</v>
      </c>
      <c r="K68">
        <v>107680</v>
      </c>
    </row>
    <row r="69" spans="1:11" x14ac:dyDescent="0.25">
      <c r="A69" s="53">
        <v>38961</v>
      </c>
      <c r="B69" t="s">
        <v>187</v>
      </c>
      <c r="C69" t="s">
        <v>366</v>
      </c>
      <c r="D69" t="s">
        <v>184</v>
      </c>
      <c r="E69" t="s">
        <v>367</v>
      </c>
      <c r="F69" t="s">
        <v>368</v>
      </c>
      <c r="H69" s="52">
        <v>26</v>
      </c>
      <c r="J69" t="s">
        <v>245</v>
      </c>
      <c r="K69">
        <v>113682</v>
      </c>
    </row>
    <row r="70" spans="1:11" x14ac:dyDescent="0.25">
      <c r="A70" s="53">
        <v>38990</v>
      </c>
      <c r="B70" t="s">
        <v>182</v>
      </c>
      <c r="C70" t="s">
        <v>369</v>
      </c>
      <c r="D70" t="s">
        <v>184</v>
      </c>
      <c r="E70" t="s">
        <v>370</v>
      </c>
      <c r="F70" t="s">
        <v>371</v>
      </c>
      <c r="G70">
        <v>3</v>
      </c>
      <c r="H70" s="52">
        <v>-150</v>
      </c>
      <c r="I70" t="s">
        <v>372</v>
      </c>
      <c r="J70" t="s">
        <v>373</v>
      </c>
      <c r="K70">
        <v>115503</v>
      </c>
    </row>
    <row r="71" spans="1:11" x14ac:dyDescent="0.25">
      <c r="A71" s="53">
        <v>38990</v>
      </c>
      <c r="B71" t="s">
        <v>182</v>
      </c>
      <c r="C71" t="s">
        <v>369</v>
      </c>
      <c r="D71" t="s">
        <v>184</v>
      </c>
      <c r="E71" t="s">
        <v>370</v>
      </c>
      <c r="F71" t="s">
        <v>374</v>
      </c>
      <c r="G71">
        <v>2</v>
      </c>
      <c r="H71" s="52">
        <v>-35896</v>
      </c>
      <c r="I71" t="s">
        <v>218</v>
      </c>
      <c r="J71" t="s">
        <v>373</v>
      </c>
      <c r="K71">
        <v>115505</v>
      </c>
    </row>
    <row r="72" spans="1:11" x14ac:dyDescent="0.25">
      <c r="A72" s="53">
        <v>38990</v>
      </c>
      <c r="B72" t="s">
        <v>182</v>
      </c>
      <c r="C72" t="s">
        <v>369</v>
      </c>
      <c r="D72" t="s">
        <v>184</v>
      </c>
      <c r="E72" t="s">
        <v>370</v>
      </c>
      <c r="F72" t="s">
        <v>375</v>
      </c>
      <c r="G72">
        <v>2</v>
      </c>
      <c r="H72" s="52">
        <v>10000</v>
      </c>
      <c r="I72" t="s">
        <v>376</v>
      </c>
      <c r="J72" t="s">
        <v>373</v>
      </c>
      <c r="K72">
        <v>115507</v>
      </c>
    </row>
    <row r="73" spans="1:11" x14ac:dyDescent="0.25">
      <c r="A73" s="53">
        <v>38990</v>
      </c>
      <c r="B73" t="s">
        <v>182</v>
      </c>
      <c r="C73" t="s">
        <v>369</v>
      </c>
      <c r="D73" t="s">
        <v>184</v>
      </c>
      <c r="E73" t="s">
        <v>370</v>
      </c>
      <c r="F73" t="s">
        <v>365</v>
      </c>
      <c r="G73">
        <v>3</v>
      </c>
      <c r="H73" s="52">
        <v>-1797.06</v>
      </c>
      <c r="I73" t="s">
        <v>350</v>
      </c>
      <c r="J73" t="s">
        <v>373</v>
      </c>
      <c r="K73">
        <v>115509</v>
      </c>
    </row>
    <row r="74" spans="1:11" x14ac:dyDescent="0.25">
      <c r="A74" s="53">
        <v>38990</v>
      </c>
      <c r="B74" t="s">
        <v>182</v>
      </c>
      <c r="C74" t="s">
        <v>369</v>
      </c>
      <c r="D74" t="s">
        <v>184</v>
      </c>
      <c r="E74" t="s">
        <v>370</v>
      </c>
      <c r="F74" t="s">
        <v>368</v>
      </c>
      <c r="G74">
        <v>3</v>
      </c>
      <c r="H74" s="52">
        <v>-26</v>
      </c>
      <c r="I74" t="s">
        <v>377</v>
      </c>
      <c r="J74" t="s">
        <v>373</v>
      </c>
      <c r="K74">
        <v>115511</v>
      </c>
    </row>
    <row r="75" spans="1:11" x14ac:dyDescent="0.25">
      <c r="A75" s="53">
        <v>38990</v>
      </c>
      <c r="B75" t="s">
        <v>182</v>
      </c>
      <c r="C75" t="s">
        <v>369</v>
      </c>
      <c r="D75" t="s">
        <v>184</v>
      </c>
      <c r="E75" t="s">
        <v>370</v>
      </c>
      <c r="F75" t="s">
        <v>378</v>
      </c>
      <c r="G75">
        <v>12</v>
      </c>
      <c r="H75" s="52">
        <v>4450</v>
      </c>
      <c r="I75" t="s">
        <v>263</v>
      </c>
      <c r="J75" t="s">
        <v>373</v>
      </c>
      <c r="K75">
        <v>115513</v>
      </c>
    </row>
    <row r="76" spans="1:11" x14ac:dyDescent="0.25">
      <c r="A76" s="53">
        <v>38990</v>
      </c>
      <c r="B76" t="s">
        <v>182</v>
      </c>
      <c r="C76" t="s">
        <v>369</v>
      </c>
      <c r="D76" t="s">
        <v>184</v>
      </c>
      <c r="E76" t="s">
        <v>370</v>
      </c>
      <c r="F76" t="s">
        <v>379</v>
      </c>
      <c r="G76">
        <v>3</v>
      </c>
      <c r="H76" s="52">
        <v>500</v>
      </c>
      <c r="I76" t="s">
        <v>380</v>
      </c>
      <c r="J76" t="s">
        <v>373</v>
      </c>
      <c r="K76">
        <v>115515</v>
      </c>
    </row>
    <row r="77" spans="1:11" x14ac:dyDescent="0.25">
      <c r="A77" s="53">
        <v>39016</v>
      </c>
      <c r="B77" t="s">
        <v>210</v>
      </c>
      <c r="C77" t="s">
        <v>381</v>
      </c>
      <c r="D77" t="s">
        <v>184</v>
      </c>
      <c r="E77" t="s">
        <v>382</v>
      </c>
      <c r="F77" t="s">
        <v>383</v>
      </c>
      <c r="H77" s="52">
        <v>-5219.72</v>
      </c>
      <c r="I77" t="s">
        <v>214</v>
      </c>
      <c r="J77" t="s">
        <v>245</v>
      </c>
      <c r="K77">
        <v>116407</v>
      </c>
    </row>
    <row r="78" spans="1:11" x14ac:dyDescent="0.25">
      <c r="A78" s="53">
        <v>39082</v>
      </c>
      <c r="B78" t="s">
        <v>182</v>
      </c>
      <c r="C78" t="s">
        <v>384</v>
      </c>
      <c r="D78" t="s">
        <v>184</v>
      </c>
      <c r="E78" t="s">
        <v>385</v>
      </c>
      <c r="F78" t="s">
        <v>386</v>
      </c>
      <c r="H78" s="52">
        <v>997.1</v>
      </c>
      <c r="J78" t="s">
        <v>373</v>
      </c>
      <c r="K78">
        <v>128649</v>
      </c>
    </row>
    <row r="79" spans="1:11" x14ac:dyDescent="0.25">
      <c r="A79" s="53">
        <v>39084</v>
      </c>
      <c r="B79" t="s">
        <v>210</v>
      </c>
      <c r="C79" t="s">
        <v>387</v>
      </c>
      <c r="D79" t="s">
        <v>184</v>
      </c>
      <c r="E79" t="s">
        <v>388</v>
      </c>
      <c r="F79" t="s">
        <v>389</v>
      </c>
      <c r="H79" s="52">
        <v>-81.08</v>
      </c>
      <c r="I79" t="s">
        <v>214</v>
      </c>
      <c r="J79" t="s">
        <v>245</v>
      </c>
      <c r="K79">
        <v>126762</v>
      </c>
    </row>
    <row r="80" spans="1:11" x14ac:dyDescent="0.25">
      <c r="A80" s="53">
        <v>39093</v>
      </c>
      <c r="B80" t="s">
        <v>210</v>
      </c>
      <c r="C80" t="s">
        <v>390</v>
      </c>
      <c r="D80" t="s">
        <v>184</v>
      </c>
      <c r="E80" t="s">
        <v>391</v>
      </c>
      <c r="F80" t="s">
        <v>392</v>
      </c>
      <c r="H80" s="52">
        <v>-3152.59</v>
      </c>
      <c r="I80" t="s">
        <v>214</v>
      </c>
      <c r="J80" t="s">
        <v>245</v>
      </c>
      <c r="K80">
        <v>129013</v>
      </c>
    </row>
    <row r="81" spans="1:11" x14ac:dyDescent="0.25">
      <c r="A81" s="53">
        <v>39113</v>
      </c>
      <c r="B81" t="s">
        <v>182</v>
      </c>
      <c r="C81" t="s">
        <v>393</v>
      </c>
      <c r="D81" t="s">
        <v>184</v>
      </c>
      <c r="E81" s="54">
        <v>37622</v>
      </c>
      <c r="F81" t="s">
        <v>394</v>
      </c>
      <c r="H81" s="52">
        <v>-1321.98</v>
      </c>
      <c r="J81" t="s">
        <v>373</v>
      </c>
      <c r="K81">
        <v>131806</v>
      </c>
    </row>
    <row r="82" spans="1:11" x14ac:dyDescent="0.25">
      <c r="A82" s="53">
        <v>39113</v>
      </c>
      <c r="B82" t="s">
        <v>182</v>
      </c>
      <c r="C82" t="s">
        <v>393</v>
      </c>
      <c r="D82" t="s">
        <v>184</v>
      </c>
      <c r="E82" s="54">
        <v>37622</v>
      </c>
      <c r="F82" t="s">
        <v>395</v>
      </c>
      <c r="H82" s="52">
        <v>-299.87</v>
      </c>
      <c r="J82" t="s">
        <v>373</v>
      </c>
      <c r="K82">
        <v>131807</v>
      </c>
    </row>
    <row r="83" spans="1:11" x14ac:dyDescent="0.25">
      <c r="A83" s="53">
        <v>39113</v>
      </c>
      <c r="B83" t="s">
        <v>182</v>
      </c>
      <c r="C83" t="s">
        <v>393</v>
      </c>
      <c r="D83" t="s">
        <v>184</v>
      </c>
      <c r="E83" s="54">
        <v>37622</v>
      </c>
      <c r="F83" t="s">
        <v>396</v>
      </c>
      <c r="H83" s="52">
        <v>-969.61</v>
      </c>
      <c r="J83" t="s">
        <v>373</v>
      </c>
      <c r="K83">
        <v>131808</v>
      </c>
    </row>
    <row r="84" spans="1:11" x14ac:dyDescent="0.25">
      <c r="A84" s="53">
        <v>39141</v>
      </c>
      <c r="B84" t="s">
        <v>182</v>
      </c>
      <c r="C84" t="s">
        <v>397</v>
      </c>
      <c r="D84" t="s">
        <v>184</v>
      </c>
      <c r="E84" t="s">
        <v>398</v>
      </c>
      <c r="F84" t="s">
        <v>399</v>
      </c>
      <c r="H84" s="52">
        <v>1000</v>
      </c>
      <c r="J84" t="s">
        <v>373</v>
      </c>
      <c r="K84">
        <v>138052</v>
      </c>
    </row>
    <row r="85" spans="1:11" x14ac:dyDescent="0.25">
      <c r="A85" s="53">
        <v>39142</v>
      </c>
      <c r="B85" t="s">
        <v>187</v>
      </c>
      <c r="C85" t="s">
        <v>400</v>
      </c>
      <c r="D85" t="s">
        <v>184</v>
      </c>
      <c r="E85">
        <v>597681</v>
      </c>
      <c r="F85" t="s">
        <v>401</v>
      </c>
      <c r="H85" s="52">
        <v>48</v>
      </c>
      <c r="J85" t="s">
        <v>402</v>
      </c>
      <c r="K85">
        <v>138358</v>
      </c>
    </row>
    <row r="86" spans="1:11" x14ac:dyDescent="0.25">
      <c r="A86" s="53">
        <v>39142</v>
      </c>
      <c r="B86" t="s">
        <v>187</v>
      </c>
      <c r="C86" t="s">
        <v>403</v>
      </c>
      <c r="D86" t="s">
        <v>184</v>
      </c>
      <c r="E86" t="s">
        <v>404</v>
      </c>
      <c r="F86" t="s">
        <v>405</v>
      </c>
      <c r="G86">
        <v>7</v>
      </c>
      <c r="H86" s="52">
        <v>141.27000000000001</v>
      </c>
      <c r="J86" t="s">
        <v>402</v>
      </c>
      <c r="K86">
        <v>140176</v>
      </c>
    </row>
    <row r="87" spans="1:11" x14ac:dyDescent="0.25">
      <c r="A87" s="53">
        <v>39148</v>
      </c>
      <c r="B87" t="s">
        <v>210</v>
      </c>
      <c r="C87" t="s">
        <v>406</v>
      </c>
      <c r="D87" t="s">
        <v>184</v>
      </c>
      <c r="F87" t="s">
        <v>407</v>
      </c>
      <c r="H87" s="52">
        <v>30000</v>
      </c>
      <c r="I87" t="s">
        <v>214</v>
      </c>
      <c r="J87" t="s">
        <v>408</v>
      </c>
      <c r="K87">
        <v>136531</v>
      </c>
    </row>
    <row r="88" spans="1:11" x14ac:dyDescent="0.25">
      <c r="A88" s="53">
        <v>39164</v>
      </c>
      <c r="B88" t="s">
        <v>210</v>
      </c>
      <c r="C88" t="s">
        <v>409</v>
      </c>
      <c r="D88" t="s">
        <v>184</v>
      </c>
      <c r="E88" t="s">
        <v>410</v>
      </c>
      <c r="F88" t="s">
        <v>411</v>
      </c>
      <c r="H88" s="52">
        <v>-365.49</v>
      </c>
      <c r="I88" t="s">
        <v>214</v>
      </c>
      <c r="J88" t="s">
        <v>408</v>
      </c>
      <c r="K88">
        <v>139867</v>
      </c>
    </row>
    <row r="89" spans="1:11" x14ac:dyDescent="0.25">
      <c r="A89" s="53">
        <v>39172</v>
      </c>
      <c r="B89" t="s">
        <v>182</v>
      </c>
      <c r="C89" t="s">
        <v>412</v>
      </c>
      <c r="D89" t="s">
        <v>184</v>
      </c>
      <c r="E89" t="s">
        <v>413</v>
      </c>
      <c r="F89" t="s">
        <v>414</v>
      </c>
      <c r="G89">
        <v>3</v>
      </c>
      <c r="H89" s="52">
        <v>6000</v>
      </c>
      <c r="I89" t="s">
        <v>380</v>
      </c>
      <c r="J89" t="s">
        <v>373</v>
      </c>
      <c r="K89">
        <v>141234</v>
      </c>
    </row>
    <row r="90" spans="1:11" x14ac:dyDescent="0.25">
      <c r="A90" s="53">
        <v>39172</v>
      </c>
      <c r="B90" t="s">
        <v>182</v>
      </c>
      <c r="C90" t="s">
        <v>415</v>
      </c>
      <c r="D90" t="s">
        <v>184</v>
      </c>
      <c r="E90" t="s">
        <v>413</v>
      </c>
      <c r="F90" t="s">
        <v>416</v>
      </c>
      <c r="G90">
        <v>2</v>
      </c>
      <c r="H90" s="52">
        <v>6000</v>
      </c>
      <c r="I90" t="s">
        <v>376</v>
      </c>
      <c r="J90" t="s">
        <v>373</v>
      </c>
      <c r="K90">
        <v>141236</v>
      </c>
    </row>
    <row r="91" spans="1:11" x14ac:dyDescent="0.25">
      <c r="A91" s="53">
        <v>39172</v>
      </c>
      <c r="B91" t="s">
        <v>182</v>
      </c>
      <c r="C91" t="s">
        <v>417</v>
      </c>
      <c r="D91" t="s">
        <v>184</v>
      </c>
      <c r="E91" t="s">
        <v>413</v>
      </c>
      <c r="F91" t="s">
        <v>418</v>
      </c>
      <c r="G91">
        <v>12</v>
      </c>
      <c r="H91" s="52">
        <v>1483.33</v>
      </c>
      <c r="I91" t="s">
        <v>263</v>
      </c>
      <c r="J91" t="s">
        <v>373</v>
      </c>
      <c r="K91">
        <v>141238</v>
      </c>
    </row>
    <row r="92" spans="1:11" x14ac:dyDescent="0.25">
      <c r="A92" s="53">
        <v>39172</v>
      </c>
      <c r="B92" t="s">
        <v>182</v>
      </c>
      <c r="C92" t="s">
        <v>419</v>
      </c>
      <c r="D92" t="s">
        <v>184</v>
      </c>
      <c r="E92" t="s">
        <v>413</v>
      </c>
      <c r="F92" t="s">
        <v>420</v>
      </c>
      <c r="G92">
        <v>3</v>
      </c>
      <c r="H92" s="52">
        <v>157.63</v>
      </c>
      <c r="I92" t="s">
        <v>421</v>
      </c>
      <c r="J92" t="s">
        <v>373</v>
      </c>
      <c r="K92">
        <v>141240</v>
      </c>
    </row>
    <row r="93" spans="1:11" x14ac:dyDescent="0.25">
      <c r="A93" s="53">
        <v>39172</v>
      </c>
      <c r="B93" t="s">
        <v>182</v>
      </c>
      <c r="C93" t="s">
        <v>422</v>
      </c>
      <c r="D93" t="s">
        <v>184</v>
      </c>
      <c r="E93" t="s">
        <v>413</v>
      </c>
      <c r="F93" t="s">
        <v>420</v>
      </c>
      <c r="G93">
        <v>3</v>
      </c>
      <c r="H93" s="52">
        <v>18.27</v>
      </c>
      <c r="I93" t="s">
        <v>421</v>
      </c>
      <c r="J93" t="s">
        <v>373</v>
      </c>
      <c r="K93">
        <v>141242</v>
      </c>
    </row>
    <row r="94" spans="1:11" x14ac:dyDescent="0.25">
      <c r="A94" s="53">
        <v>39172</v>
      </c>
      <c r="B94" t="s">
        <v>182</v>
      </c>
      <c r="C94" t="s">
        <v>423</v>
      </c>
      <c r="D94" t="s">
        <v>184</v>
      </c>
      <c r="E94" t="s">
        <v>413</v>
      </c>
      <c r="F94" t="s">
        <v>424</v>
      </c>
      <c r="G94">
        <v>2</v>
      </c>
      <c r="H94" s="52">
        <v>-57735</v>
      </c>
      <c r="I94" t="s">
        <v>218</v>
      </c>
      <c r="J94" t="s">
        <v>373</v>
      </c>
      <c r="K94">
        <v>141244</v>
      </c>
    </row>
    <row r="95" spans="1:11" x14ac:dyDescent="0.25">
      <c r="A95" s="53">
        <v>39172</v>
      </c>
      <c r="B95" t="s">
        <v>182</v>
      </c>
      <c r="C95" t="s">
        <v>425</v>
      </c>
      <c r="D95" t="s">
        <v>184</v>
      </c>
      <c r="E95" t="s">
        <v>413</v>
      </c>
      <c r="F95" t="s">
        <v>426</v>
      </c>
      <c r="G95">
        <v>2</v>
      </c>
      <c r="H95" s="52">
        <v>-1.54</v>
      </c>
      <c r="I95" t="s">
        <v>421</v>
      </c>
      <c r="J95" t="s">
        <v>373</v>
      </c>
      <c r="K95">
        <v>141246</v>
      </c>
    </row>
    <row r="96" spans="1:11" x14ac:dyDescent="0.25">
      <c r="A96" s="53">
        <v>39172</v>
      </c>
      <c r="B96" t="s">
        <v>187</v>
      </c>
      <c r="C96" t="s">
        <v>427</v>
      </c>
      <c r="D96" t="s">
        <v>184</v>
      </c>
      <c r="E96" t="s">
        <v>428</v>
      </c>
      <c r="F96" t="s">
        <v>429</v>
      </c>
      <c r="H96" s="52">
        <v>114.26</v>
      </c>
      <c r="J96" t="s">
        <v>408</v>
      </c>
      <c r="K96">
        <v>146507</v>
      </c>
    </row>
    <row r="97" spans="1:11" x14ac:dyDescent="0.25">
      <c r="A97" s="53">
        <v>39173</v>
      </c>
      <c r="B97" t="s">
        <v>187</v>
      </c>
      <c r="C97" t="s">
        <v>430</v>
      </c>
      <c r="D97" t="s">
        <v>184</v>
      </c>
      <c r="E97">
        <v>18880</v>
      </c>
      <c r="F97" t="s">
        <v>431</v>
      </c>
      <c r="H97" s="52">
        <v>53</v>
      </c>
      <c r="J97" t="s">
        <v>402</v>
      </c>
      <c r="K97">
        <v>145284</v>
      </c>
    </row>
    <row r="98" spans="1:11" x14ac:dyDescent="0.25">
      <c r="A98" s="53">
        <v>39173</v>
      </c>
      <c r="B98" t="s">
        <v>187</v>
      </c>
      <c r="C98" t="s">
        <v>432</v>
      </c>
      <c r="D98" t="s">
        <v>184</v>
      </c>
      <c r="E98" t="s">
        <v>433</v>
      </c>
      <c r="F98" t="s">
        <v>434</v>
      </c>
      <c r="H98" s="52">
        <v>114.26</v>
      </c>
      <c r="J98" t="s">
        <v>402</v>
      </c>
      <c r="K98">
        <v>145914</v>
      </c>
    </row>
    <row r="99" spans="1:11" x14ac:dyDescent="0.25">
      <c r="A99" s="53">
        <v>39176</v>
      </c>
      <c r="B99" t="s">
        <v>210</v>
      </c>
      <c r="C99" t="s">
        <v>435</v>
      </c>
      <c r="D99" t="s">
        <v>184</v>
      </c>
      <c r="E99" t="s">
        <v>436</v>
      </c>
      <c r="F99" t="s">
        <v>437</v>
      </c>
      <c r="H99" s="52">
        <v>18000</v>
      </c>
      <c r="I99" t="s">
        <v>214</v>
      </c>
      <c r="J99" t="s">
        <v>408</v>
      </c>
      <c r="K99">
        <v>141720</v>
      </c>
    </row>
    <row r="100" spans="1:11" x14ac:dyDescent="0.25">
      <c r="A100" s="53">
        <v>39196</v>
      </c>
      <c r="B100" t="s">
        <v>182</v>
      </c>
      <c r="C100" t="s">
        <v>438</v>
      </c>
      <c r="D100" t="s">
        <v>184</v>
      </c>
      <c r="E100" t="s">
        <v>439</v>
      </c>
      <c r="F100" t="s">
        <v>440</v>
      </c>
      <c r="H100" s="52">
        <v>-4358</v>
      </c>
      <c r="J100" t="s">
        <v>373</v>
      </c>
      <c r="K100">
        <v>146529</v>
      </c>
    </row>
    <row r="101" spans="1:11" x14ac:dyDescent="0.25">
      <c r="A101" s="53">
        <v>39198</v>
      </c>
      <c r="B101" t="s">
        <v>182</v>
      </c>
      <c r="C101" t="s">
        <v>441</v>
      </c>
      <c r="D101" t="s">
        <v>184</v>
      </c>
      <c r="E101" t="s">
        <v>442</v>
      </c>
      <c r="F101" t="s">
        <v>443</v>
      </c>
      <c r="H101" s="52">
        <v>-413.69</v>
      </c>
      <c r="J101" t="s">
        <v>373</v>
      </c>
      <c r="K101">
        <v>144911</v>
      </c>
    </row>
    <row r="102" spans="1:11" x14ac:dyDescent="0.25">
      <c r="A102" s="53">
        <v>39204</v>
      </c>
      <c r="B102" t="s">
        <v>187</v>
      </c>
      <c r="C102" t="s">
        <v>444</v>
      </c>
      <c r="D102" t="s">
        <v>184</v>
      </c>
      <c r="E102" t="s">
        <v>445</v>
      </c>
      <c r="F102" t="s">
        <v>446</v>
      </c>
      <c r="H102" s="52">
        <v>42.4</v>
      </c>
      <c r="J102" t="s">
        <v>408</v>
      </c>
      <c r="K102">
        <v>146003</v>
      </c>
    </row>
    <row r="103" spans="1:11" x14ac:dyDescent="0.25">
      <c r="A103" s="53">
        <v>39204</v>
      </c>
      <c r="B103" t="s">
        <v>187</v>
      </c>
      <c r="C103" t="s">
        <v>447</v>
      </c>
      <c r="D103" t="s">
        <v>184</v>
      </c>
      <c r="E103" t="s">
        <v>448</v>
      </c>
      <c r="F103" t="s">
        <v>449</v>
      </c>
      <c r="H103" s="52">
        <v>41.8</v>
      </c>
      <c r="J103" t="s">
        <v>408</v>
      </c>
      <c r="K103">
        <v>146037</v>
      </c>
    </row>
    <row r="104" spans="1:11" x14ac:dyDescent="0.25">
      <c r="A104" s="53">
        <v>39205</v>
      </c>
      <c r="B104" t="s">
        <v>210</v>
      </c>
      <c r="C104" t="s">
        <v>450</v>
      </c>
      <c r="D104" t="s">
        <v>184</v>
      </c>
      <c r="E104" t="s">
        <v>451</v>
      </c>
      <c r="F104" t="s">
        <v>333</v>
      </c>
      <c r="H104" s="52">
        <v>-213.37</v>
      </c>
      <c r="I104" t="s">
        <v>214</v>
      </c>
      <c r="J104" t="s">
        <v>408</v>
      </c>
      <c r="K104">
        <v>146186</v>
      </c>
    </row>
    <row r="105" spans="1:11" x14ac:dyDescent="0.25">
      <c r="A105" s="53">
        <v>39205</v>
      </c>
      <c r="B105" t="s">
        <v>210</v>
      </c>
      <c r="C105" t="s">
        <v>452</v>
      </c>
      <c r="D105" t="s">
        <v>184</v>
      </c>
      <c r="E105" t="s">
        <v>453</v>
      </c>
      <c r="F105" t="s">
        <v>333</v>
      </c>
      <c r="H105" s="52">
        <v>-111.3</v>
      </c>
      <c r="I105" t="s">
        <v>214</v>
      </c>
      <c r="J105" t="s">
        <v>408</v>
      </c>
      <c r="K105">
        <v>146188</v>
      </c>
    </row>
    <row r="106" spans="1:11" x14ac:dyDescent="0.25">
      <c r="A106" s="53">
        <v>39206</v>
      </c>
      <c r="B106" t="s">
        <v>454</v>
      </c>
      <c r="C106" t="s">
        <v>455</v>
      </c>
      <c r="D106" t="s">
        <v>184</v>
      </c>
      <c r="F106" t="s">
        <v>456</v>
      </c>
      <c r="H106" s="52">
        <v>-114.26</v>
      </c>
      <c r="J106" t="s">
        <v>408</v>
      </c>
      <c r="K106">
        <v>146490</v>
      </c>
    </row>
    <row r="107" spans="1:11" x14ac:dyDescent="0.25">
      <c r="A107" s="53">
        <v>39211</v>
      </c>
      <c r="B107" t="s">
        <v>187</v>
      </c>
      <c r="C107" t="s">
        <v>457</v>
      </c>
      <c r="D107" t="s">
        <v>184</v>
      </c>
      <c r="E107" t="s">
        <v>458</v>
      </c>
      <c r="F107" t="s">
        <v>459</v>
      </c>
      <c r="G107">
        <v>2</v>
      </c>
      <c r="H107" s="52">
        <v>1018.44</v>
      </c>
      <c r="J107" t="s">
        <v>402</v>
      </c>
      <c r="K107">
        <v>149624</v>
      </c>
    </row>
    <row r="108" spans="1:11" x14ac:dyDescent="0.25">
      <c r="A108" s="53">
        <v>39294</v>
      </c>
      <c r="B108" t="s">
        <v>182</v>
      </c>
      <c r="C108" t="s">
        <v>460</v>
      </c>
      <c r="D108" t="s">
        <v>184</v>
      </c>
      <c r="E108" t="s">
        <v>461</v>
      </c>
      <c r="F108" t="s">
        <v>462</v>
      </c>
      <c r="G108">
        <v>3</v>
      </c>
      <c r="H108" s="52">
        <v>-16.23</v>
      </c>
      <c r="I108" t="s">
        <v>421</v>
      </c>
      <c r="J108" t="s">
        <v>373</v>
      </c>
      <c r="K108">
        <v>158826</v>
      </c>
    </row>
    <row r="109" spans="1:11" x14ac:dyDescent="0.25">
      <c r="A109" s="53">
        <v>39294</v>
      </c>
      <c r="B109" t="s">
        <v>182</v>
      </c>
      <c r="C109" t="s">
        <v>463</v>
      </c>
      <c r="D109" t="s">
        <v>184</v>
      </c>
      <c r="E109" t="s">
        <v>461</v>
      </c>
      <c r="F109" t="s">
        <v>464</v>
      </c>
      <c r="G109">
        <v>3</v>
      </c>
      <c r="H109" s="52">
        <v>16.23</v>
      </c>
      <c r="I109" t="s">
        <v>421</v>
      </c>
      <c r="J109" t="s">
        <v>373</v>
      </c>
      <c r="K109">
        <v>158828</v>
      </c>
    </row>
    <row r="110" spans="1:11" x14ac:dyDescent="0.25">
      <c r="A110" s="53">
        <v>39294</v>
      </c>
      <c r="B110" t="s">
        <v>182</v>
      </c>
      <c r="C110" t="s">
        <v>465</v>
      </c>
      <c r="D110" t="s">
        <v>184</v>
      </c>
      <c r="E110" t="s">
        <v>461</v>
      </c>
      <c r="F110" t="s">
        <v>464</v>
      </c>
      <c r="G110">
        <v>3</v>
      </c>
      <c r="H110" s="52">
        <v>16.23</v>
      </c>
      <c r="I110" t="s">
        <v>421</v>
      </c>
      <c r="J110" t="s">
        <v>373</v>
      </c>
      <c r="K110">
        <v>158830</v>
      </c>
    </row>
    <row r="111" spans="1:11" x14ac:dyDescent="0.25">
      <c r="A111" s="53">
        <v>39303</v>
      </c>
      <c r="B111" t="s">
        <v>210</v>
      </c>
      <c r="C111" t="s">
        <v>466</v>
      </c>
      <c r="D111" t="s">
        <v>184</v>
      </c>
      <c r="E111" t="s">
        <v>467</v>
      </c>
      <c r="F111" t="s">
        <v>468</v>
      </c>
      <c r="H111" s="52">
        <v>-1302.82</v>
      </c>
      <c r="I111" t="s">
        <v>214</v>
      </c>
      <c r="J111" t="s">
        <v>408</v>
      </c>
      <c r="K111">
        <v>160110</v>
      </c>
    </row>
    <row r="112" spans="1:11" x14ac:dyDescent="0.25">
      <c r="A112" s="53">
        <v>39325</v>
      </c>
      <c r="B112" t="s">
        <v>210</v>
      </c>
      <c r="C112" t="s">
        <v>469</v>
      </c>
      <c r="D112" t="s">
        <v>184</v>
      </c>
      <c r="E112" t="s">
        <v>470</v>
      </c>
      <c r="F112" t="s">
        <v>471</v>
      </c>
      <c r="H112" s="52">
        <v>-1302.82</v>
      </c>
      <c r="I112" t="s">
        <v>214</v>
      </c>
      <c r="J112" t="s">
        <v>408</v>
      </c>
      <c r="K112">
        <v>163569</v>
      </c>
    </row>
    <row r="113" spans="1:11" x14ac:dyDescent="0.25">
      <c r="A113" s="53">
        <v>39326</v>
      </c>
      <c r="B113" t="s">
        <v>187</v>
      </c>
      <c r="C113" t="s">
        <v>472</v>
      </c>
      <c r="D113" t="s">
        <v>184</v>
      </c>
      <c r="E113" t="s">
        <v>473</v>
      </c>
      <c r="F113" t="s">
        <v>474</v>
      </c>
      <c r="H113" s="52">
        <v>383.78</v>
      </c>
      <c r="J113" t="s">
        <v>408</v>
      </c>
      <c r="K113">
        <v>170146</v>
      </c>
    </row>
    <row r="114" spans="1:11" x14ac:dyDescent="0.25">
      <c r="A114" s="53">
        <v>39345</v>
      </c>
      <c r="B114" t="s">
        <v>182</v>
      </c>
      <c r="C114" t="s">
        <v>475</v>
      </c>
      <c r="D114" t="s">
        <v>184</v>
      </c>
      <c r="E114" t="s">
        <v>476</v>
      </c>
      <c r="F114" t="s">
        <v>477</v>
      </c>
      <c r="H114" s="52">
        <v>-390</v>
      </c>
      <c r="J114" t="s">
        <v>373</v>
      </c>
      <c r="K114">
        <v>166838</v>
      </c>
    </row>
    <row r="115" spans="1:11" x14ac:dyDescent="0.25">
      <c r="A115" s="53">
        <v>39345</v>
      </c>
      <c r="B115" t="s">
        <v>182</v>
      </c>
      <c r="C115" t="s">
        <v>475</v>
      </c>
      <c r="D115" t="s">
        <v>184</v>
      </c>
      <c r="E115" t="s">
        <v>476</v>
      </c>
      <c r="F115" t="s">
        <v>478</v>
      </c>
      <c r="H115" s="52">
        <v>-1018.44</v>
      </c>
      <c r="J115" t="s">
        <v>373</v>
      </c>
      <c r="K115">
        <v>166842</v>
      </c>
    </row>
    <row r="116" spans="1:11" x14ac:dyDescent="0.25">
      <c r="A116" s="53">
        <v>39345</v>
      </c>
      <c r="B116" t="s">
        <v>182</v>
      </c>
      <c r="C116" t="s">
        <v>479</v>
      </c>
      <c r="D116" t="s">
        <v>184</v>
      </c>
      <c r="E116" t="s">
        <v>476</v>
      </c>
      <c r="F116" t="s">
        <v>480</v>
      </c>
      <c r="H116" s="52">
        <v>-861</v>
      </c>
      <c r="J116" t="s">
        <v>373</v>
      </c>
      <c r="K116">
        <v>166843</v>
      </c>
    </row>
    <row r="117" spans="1:11" x14ac:dyDescent="0.25">
      <c r="A117" s="53">
        <v>39345</v>
      </c>
      <c r="B117" t="s">
        <v>182</v>
      </c>
      <c r="C117" t="s">
        <v>481</v>
      </c>
      <c r="D117" t="s">
        <v>184</v>
      </c>
      <c r="E117" t="s">
        <v>476</v>
      </c>
      <c r="F117" t="s">
        <v>482</v>
      </c>
      <c r="H117" s="52">
        <v>230.18</v>
      </c>
      <c r="J117" t="s">
        <v>373</v>
      </c>
      <c r="K117">
        <v>166845</v>
      </c>
    </row>
    <row r="118" spans="1:11" x14ac:dyDescent="0.25">
      <c r="A118" s="53">
        <v>39345</v>
      </c>
      <c r="B118" t="s">
        <v>182</v>
      </c>
      <c r="C118" t="s">
        <v>483</v>
      </c>
      <c r="D118" t="s">
        <v>184</v>
      </c>
      <c r="E118" t="s">
        <v>476</v>
      </c>
      <c r="F118" t="s">
        <v>477</v>
      </c>
      <c r="H118" s="52">
        <v>-390</v>
      </c>
      <c r="J118" t="s">
        <v>373</v>
      </c>
      <c r="K118">
        <v>167162</v>
      </c>
    </row>
    <row r="119" spans="1:11" x14ac:dyDescent="0.25">
      <c r="A119" s="53">
        <v>39345</v>
      </c>
      <c r="B119" t="s">
        <v>182</v>
      </c>
      <c r="C119" t="s">
        <v>484</v>
      </c>
      <c r="D119" t="s">
        <v>184</v>
      </c>
      <c r="E119" t="s">
        <v>476</v>
      </c>
      <c r="F119" t="s">
        <v>485</v>
      </c>
      <c r="G119">
        <v>3</v>
      </c>
      <c r="H119" s="52">
        <v>390</v>
      </c>
      <c r="I119" t="s">
        <v>486</v>
      </c>
      <c r="J119" t="s">
        <v>373</v>
      </c>
      <c r="K119">
        <v>167185</v>
      </c>
    </row>
    <row r="120" spans="1:11" x14ac:dyDescent="0.25">
      <c r="A120" s="53">
        <v>39350</v>
      </c>
      <c r="B120" t="s">
        <v>210</v>
      </c>
      <c r="C120" t="s">
        <v>487</v>
      </c>
      <c r="D120" t="s">
        <v>184</v>
      </c>
      <c r="E120" t="s">
        <v>488</v>
      </c>
      <c r="F120" t="s">
        <v>489</v>
      </c>
      <c r="H120" s="52">
        <v>8807.26</v>
      </c>
      <c r="I120" t="s">
        <v>214</v>
      </c>
      <c r="J120" t="s">
        <v>408</v>
      </c>
      <c r="K120">
        <v>167517</v>
      </c>
    </row>
    <row r="121" spans="1:11" x14ac:dyDescent="0.25">
      <c r="A121" s="53">
        <v>39355</v>
      </c>
      <c r="B121" t="s">
        <v>182</v>
      </c>
      <c r="C121" t="s">
        <v>490</v>
      </c>
      <c r="D121" t="s">
        <v>184</v>
      </c>
      <c r="E121" t="s">
        <v>491</v>
      </c>
      <c r="F121" t="s">
        <v>492</v>
      </c>
      <c r="H121" s="52">
        <v>-270.57</v>
      </c>
      <c r="J121" t="s">
        <v>373</v>
      </c>
      <c r="K121">
        <v>172556</v>
      </c>
    </row>
    <row r="122" spans="1:11" x14ac:dyDescent="0.25">
      <c r="A122" s="53">
        <v>39355</v>
      </c>
      <c r="B122" t="s">
        <v>182</v>
      </c>
      <c r="C122" t="s">
        <v>490</v>
      </c>
      <c r="D122" t="s">
        <v>184</v>
      </c>
      <c r="E122" t="s">
        <v>491</v>
      </c>
      <c r="F122" t="s">
        <v>493</v>
      </c>
      <c r="H122" s="52">
        <v>-264.06</v>
      </c>
      <c r="J122" t="s">
        <v>373</v>
      </c>
      <c r="K122">
        <v>172558</v>
      </c>
    </row>
    <row r="123" spans="1:11" x14ac:dyDescent="0.25">
      <c r="A123" s="53">
        <v>39372</v>
      </c>
      <c r="B123" t="s">
        <v>187</v>
      </c>
      <c r="C123" t="s">
        <v>494</v>
      </c>
      <c r="D123" t="s">
        <v>184</v>
      </c>
      <c r="E123" t="s">
        <v>495</v>
      </c>
      <c r="F123" t="s">
        <v>496</v>
      </c>
      <c r="H123" s="52">
        <v>13.68</v>
      </c>
      <c r="J123" t="s">
        <v>408</v>
      </c>
      <c r="K123">
        <v>171550</v>
      </c>
    </row>
    <row r="124" spans="1:11" x14ac:dyDescent="0.25">
      <c r="A124" s="53">
        <v>39386</v>
      </c>
      <c r="B124" t="s">
        <v>182</v>
      </c>
      <c r="C124" t="s">
        <v>497</v>
      </c>
      <c r="D124" t="s">
        <v>184</v>
      </c>
      <c r="E124" t="s">
        <v>498</v>
      </c>
      <c r="F124" t="s">
        <v>499</v>
      </c>
      <c r="H124" s="52">
        <v>-270.57</v>
      </c>
      <c r="J124" t="s">
        <v>373</v>
      </c>
      <c r="K124">
        <v>159312</v>
      </c>
    </row>
    <row r="125" spans="1:11" x14ac:dyDescent="0.25">
      <c r="A125" s="53">
        <v>39386</v>
      </c>
      <c r="B125" t="s">
        <v>182</v>
      </c>
      <c r="C125" t="s">
        <v>500</v>
      </c>
      <c r="D125" t="s">
        <v>184</v>
      </c>
      <c r="E125" t="s">
        <v>501</v>
      </c>
      <c r="F125" t="s">
        <v>502</v>
      </c>
      <c r="H125" s="52">
        <v>1500</v>
      </c>
      <c r="I125" t="s">
        <v>503</v>
      </c>
      <c r="J125" t="s">
        <v>373</v>
      </c>
      <c r="K125">
        <v>177152</v>
      </c>
    </row>
    <row r="126" spans="1:11" x14ac:dyDescent="0.25">
      <c r="A126" s="53">
        <v>39472</v>
      </c>
      <c r="B126" t="s">
        <v>182</v>
      </c>
      <c r="C126" t="s">
        <v>504</v>
      </c>
      <c r="D126" t="s">
        <v>184</v>
      </c>
      <c r="E126" t="s">
        <v>505</v>
      </c>
      <c r="F126" t="s">
        <v>506</v>
      </c>
      <c r="H126" s="52">
        <v>270.57</v>
      </c>
      <c r="J126" t="s">
        <v>373</v>
      </c>
      <c r="K126">
        <v>187832</v>
      </c>
    </row>
    <row r="127" spans="1:11" x14ac:dyDescent="0.25">
      <c r="A127" s="53">
        <v>39472</v>
      </c>
      <c r="B127" t="s">
        <v>182</v>
      </c>
      <c r="C127" t="s">
        <v>504</v>
      </c>
      <c r="D127" t="s">
        <v>184</v>
      </c>
      <c r="E127" t="s">
        <v>505</v>
      </c>
      <c r="F127" t="s">
        <v>507</v>
      </c>
      <c r="H127" s="52">
        <v>-888.56</v>
      </c>
      <c r="J127" t="s">
        <v>373</v>
      </c>
      <c r="K127">
        <v>187834</v>
      </c>
    </row>
    <row r="128" spans="1:11" x14ac:dyDescent="0.25">
      <c r="A128" s="53">
        <v>39478</v>
      </c>
      <c r="B128" t="s">
        <v>182</v>
      </c>
      <c r="C128" t="s">
        <v>508</v>
      </c>
      <c r="D128" t="s">
        <v>184</v>
      </c>
      <c r="E128" t="s">
        <v>509</v>
      </c>
      <c r="F128" t="s">
        <v>510</v>
      </c>
      <c r="G128" t="s">
        <v>511</v>
      </c>
      <c r="H128" s="52">
        <v>-4596</v>
      </c>
      <c r="I128" t="s">
        <v>218</v>
      </c>
      <c r="J128" t="s">
        <v>373</v>
      </c>
      <c r="K128">
        <v>188233</v>
      </c>
    </row>
    <row r="129" spans="1:11" x14ac:dyDescent="0.25">
      <c r="A129" s="53">
        <v>39478</v>
      </c>
      <c r="B129" t="s">
        <v>182</v>
      </c>
      <c r="C129" t="s">
        <v>512</v>
      </c>
      <c r="D129" t="s">
        <v>184</v>
      </c>
      <c r="E129" t="s">
        <v>513</v>
      </c>
      <c r="F129" t="s">
        <v>514</v>
      </c>
      <c r="G129" t="s">
        <v>515</v>
      </c>
      <c r="H129" s="52">
        <v>500</v>
      </c>
      <c r="I129" t="s">
        <v>380</v>
      </c>
      <c r="J129" t="s">
        <v>373</v>
      </c>
      <c r="K129">
        <v>189684</v>
      </c>
    </row>
    <row r="130" spans="1:11" x14ac:dyDescent="0.25">
      <c r="A130" s="53">
        <v>39479</v>
      </c>
      <c r="B130" t="s">
        <v>187</v>
      </c>
      <c r="C130" t="s">
        <v>516</v>
      </c>
      <c r="D130" t="s">
        <v>184</v>
      </c>
      <c r="E130" t="s">
        <v>517</v>
      </c>
      <c r="F130" t="s">
        <v>518</v>
      </c>
      <c r="H130" s="52">
        <v>865.39</v>
      </c>
      <c r="J130" t="s">
        <v>408</v>
      </c>
      <c r="K130">
        <v>191435</v>
      </c>
    </row>
    <row r="131" spans="1:11" x14ac:dyDescent="0.25">
      <c r="A131" s="53">
        <v>39507</v>
      </c>
      <c r="B131" t="s">
        <v>182</v>
      </c>
      <c r="C131" t="s">
        <v>519</v>
      </c>
      <c r="D131" t="s">
        <v>184</v>
      </c>
      <c r="E131" t="s">
        <v>513</v>
      </c>
      <c r="F131" t="s">
        <v>520</v>
      </c>
      <c r="G131" t="s">
        <v>515</v>
      </c>
      <c r="H131" s="52">
        <v>500</v>
      </c>
      <c r="I131" t="s">
        <v>380</v>
      </c>
      <c r="J131" t="s">
        <v>373</v>
      </c>
      <c r="K131">
        <v>189686</v>
      </c>
    </row>
    <row r="132" spans="1:11" x14ac:dyDescent="0.25">
      <c r="A132" s="53">
        <v>39507</v>
      </c>
      <c r="B132" t="s">
        <v>182</v>
      </c>
      <c r="C132" t="s">
        <v>521</v>
      </c>
      <c r="D132" t="s">
        <v>184</v>
      </c>
      <c r="E132" t="s">
        <v>522</v>
      </c>
      <c r="F132" t="s">
        <v>523</v>
      </c>
      <c r="G132" t="s">
        <v>511</v>
      </c>
      <c r="H132" s="52">
        <v>-4596</v>
      </c>
      <c r="I132" t="s">
        <v>218</v>
      </c>
      <c r="J132" t="s">
        <v>524</v>
      </c>
      <c r="K132">
        <v>195834</v>
      </c>
    </row>
    <row r="133" spans="1:11" x14ac:dyDescent="0.25">
      <c r="A133" s="53">
        <v>39527</v>
      </c>
      <c r="B133" t="s">
        <v>187</v>
      </c>
      <c r="C133" t="s">
        <v>525</v>
      </c>
      <c r="D133" t="s">
        <v>184</v>
      </c>
      <c r="E133" t="s">
        <v>526</v>
      </c>
      <c r="F133" t="s">
        <v>527</v>
      </c>
      <c r="H133" s="52">
        <v>912.96</v>
      </c>
      <c r="J133" t="s">
        <v>408</v>
      </c>
      <c r="K133">
        <v>201574</v>
      </c>
    </row>
    <row r="134" spans="1:11" x14ac:dyDescent="0.25">
      <c r="A134" s="53">
        <v>39538</v>
      </c>
      <c r="B134" t="s">
        <v>182</v>
      </c>
      <c r="C134" t="s">
        <v>528</v>
      </c>
      <c r="D134" t="s">
        <v>184</v>
      </c>
      <c r="E134" t="s">
        <v>513</v>
      </c>
      <c r="F134" t="s">
        <v>529</v>
      </c>
      <c r="G134" t="s">
        <v>515</v>
      </c>
      <c r="H134" s="52">
        <v>500</v>
      </c>
      <c r="I134" t="s">
        <v>380</v>
      </c>
      <c r="J134" t="s">
        <v>373</v>
      </c>
      <c r="K134">
        <v>189688</v>
      </c>
    </row>
    <row r="135" spans="1:11" x14ac:dyDescent="0.25">
      <c r="A135" s="53">
        <v>39538</v>
      </c>
      <c r="B135" t="s">
        <v>182</v>
      </c>
      <c r="C135" t="s">
        <v>530</v>
      </c>
      <c r="D135" t="s">
        <v>184</v>
      </c>
      <c r="E135" t="s">
        <v>531</v>
      </c>
      <c r="F135" t="s">
        <v>532</v>
      </c>
      <c r="G135" t="s">
        <v>511</v>
      </c>
      <c r="H135" s="52">
        <v>-4596</v>
      </c>
      <c r="I135" t="s">
        <v>218</v>
      </c>
      <c r="J135" t="s">
        <v>373</v>
      </c>
      <c r="K135">
        <v>199450</v>
      </c>
    </row>
    <row r="136" spans="1:11" x14ac:dyDescent="0.25">
      <c r="A136" s="53">
        <v>39538</v>
      </c>
      <c r="B136" t="s">
        <v>187</v>
      </c>
      <c r="C136" t="s">
        <v>533</v>
      </c>
      <c r="D136" t="s">
        <v>184</v>
      </c>
      <c r="E136">
        <v>242</v>
      </c>
      <c r="F136" t="s">
        <v>534</v>
      </c>
      <c r="H136" s="52">
        <v>1454.91</v>
      </c>
      <c r="J136" t="s">
        <v>408</v>
      </c>
      <c r="K136">
        <v>201571</v>
      </c>
    </row>
    <row r="137" spans="1:11" x14ac:dyDescent="0.25">
      <c r="A137" s="53">
        <v>39561</v>
      </c>
      <c r="B137" t="s">
        <v>187</v>
      </c>
      <c r="C137" t="s">
        <v>535</v>
      </c>
      <c r="D137" t="s">
        <v>184</v>
      </c>
      <c r="E137" t="s">
        <v>536</v>
      </c>
      <c r="F137" t="s">
        <v>537</v>
      </c>
      <c r="H137" s="52">
        <v>508.4</v>
      </c>
      <c r="I137" t="s">
        <v>214</v>
      </c>
      <c r="J137" t="s">
        <v>524</v>
      </c>
      <c r="K137">
        <v>203892</v>
      </c>
    </row>
    <row r="138" spans="1:11" x14ac:dyDescent="0.25">
      <c r="A138" s="53">
        <v>39566</v>
      </c>
      <c r="B138" t="s">
        <v>182</v>
      </c>
      <c r="C138" t="s">
        <v>538</v>
      </c>
      <c r="D138" t="s">
        <v>184</v>
      </c>
      <c r="E138" t="s">
        <v>539</v>
      </c>
      <c r="F138" t="s">
        <v>540</v>
      </c>
      <c r="H138" s="52">
        <v>-72.97</v>
      </c>
      <c r="J138" t="s">
        <v>373</v>
      </c>
      <c r="K138">
        <v>204175</v>
      </c>
    </row>
    <row r="139" spans="1:11" x14ac:dyDescent="0.25">
      <c r="A139" s="53">
        <v>39566</v>
      </c>
      <c r="B139" t="s">
        <v>182</v>
      </c>
      <c r="C139" t="s">
        <v>538</v>
      </c>
      <c r="D139" t="s">
        <v>184</v>
      </c>
      <c r="E139" t="s">
        <v>539</v>
      </c>
      <c r="F139" t="s">
        <v>541</v>
      </c>
      <c r="H139" s="52">
        <v>10</v>
      </c>
      <c r="J139" t="s">
        <v>373</v>
      </c>
      <c r="K139">
        <v>204176</v>
      </c>
    </row>
    <row r="140" spans="1:11" x14ac:dyDescent="0.25">
      <c r="A140" s="53">
        <v>39566</v>
      </c>
      <c r="B140" t="s">
        <v>182</v>
      </c>
      <c r="C140" t="s">
        <v>542</v>
      </c>
      <c r="D140" t="s">
        <v>184</v>
      </c>
      <c r="E140" t="s">
        <v>442</v>
      </c>
      <c r="F140" t="s">
        <v>543</v>
      </c>
      <c r="H140" s="52">
        <v>13788</v>
      </c>
      <c r="J140" t="s">
        <v>373</v>
      </c>
      <c r="K140">
        <v>204203</v>
      </c>
    </row>
    <row r="141" spans="1:11" x14ac:dyDescent="0.25">
      <c r="A141" s="53">
        <v>39566</v>
      </c>
      <c r="B141" t="s">
        <v>182</v>
      </c>
      <c r="C141" t="s">
        <v>542</v>
      </c>
      <c r="D141" t="s">
        <v>184</v>
      </c>
      <c r="E141" t="s">
        <v>442</v>
      </c>
      <c r="F141" t="s">
        <v>544</v>
      </c>
      <c r="H141" s="52">
        <v>-55149</v>
      </c>
      <c r="J141" t="s">
        <v>373</v>
      </c>
      <c r="K141">
        <v>204204</v>
      </c>
    </row>
    <row r="142" spans="1:11" x14ac:dyDescent="0.25">
      <c r="A142" s="53">
        <v>39566</v>
      </c>
      <c r="B142" t="s">
        <v>182</v>
      </c>
      <c r="C142" t="s">
        <v>545</v>
      </c>
      <c r="D142" t="s">
        <v>184</v>
      </c>
      <c r="E142" t="s">
        <v>546</v>
      </c>
      <c r="F142" t="s">
        <v>547</v>
      </c>
      <c r="H142" s="52">
        <v>888.56</v>
      </c>
      <c r="J142" t="s">
        <v>373</v>
      </c>
      <c r="K142">
        <v>204229</v>
      </c>
    </row>
    <row r="143" spans="1:11" x14ac:dyDescent="0.25">
      <c r="A143" s="53">
        <v>39566</v>
      </c>
      <c r="B143" t="s">
        <v>182</v>
      </c>
      <c r="C143" t="s">
        <v>545</v>
      </c>
      <c r="D143" t="s">
        <v>184</v>
      </c>
      <c r="E143" t="s">
        <v>546</v>
      </c>
      <c r="F143" t="s">
        <v>548</v>
      </c>
      <c r="H143" s="52">
        <v>-821.53</v>
      </c>
      <c r="J143" t="s">
        <v>373</v>
      </c>
      <c r="K143">
        <v>204230</v>
      </c>
    </row>
    <row r="144" spans="1:11" x14ac:dyDescent="0.25">
      <c r="A144" s="53">
        <v>39566</v>
      </c>
      <c r="B144" t="s">
        <v>182</v>
      </c>
      <c r="C144" t="s">
        <v>549</v>
      </c>
      <c r="D144" t="s">
        <v>184</v>
      </c>
      <c r="E144" t="s">
        <v>546</v>
      </c>
      <c r="F144" t="s">
        <v>550</v>
      </c>
      <c r="H144" s="52">
        <v>-383.78</v>
      </c>
      <c r="J144" t="s">
        <v>373</v>
      </c>
      <c r="K144">
        <v>204232</v>
      </c>
    </row>
    <row r="145" spans="1:11" x14ac:dyDescent="0.25">
      <c r="A145" s="53">
        <v>39568</v>
      </c>
      <c r="B145" t="s">
        <v>182</v>
      </c>
      <c r="C145" t="s">
        <v>551</v>
      </c>
      <c r="D145" t="s">
        <v>184</v>
      </c>
      <c r="E145" t="s">
        <v>442</v>
      </c>
      <c r="F145" t="s">
        <v>552</v>
      </c>
      <c r="G145" t="s">
        <v>553</v>
      </c>
      <c r="H145" s="52">
        <v>-865.39</v>
      </c>
      <c r="I145" t="s">
        <v>350</v>
      </c>
      <c r="J145" t="s">
        <v>373</v>
      </c>
      <c r="K145">
        <v>204224</v>
      </c>
    </row>
    <row r="146" spans="1:11" x14ac:dyDescent="0.25">
      <c r="A146" s="53">
        <v>39568</v>
      </c>
      <c r="B146" t="s">
        <v>182</v>
      </c>
      <c r="C146" t="s">
        <v>554</v>
      </c>
      <c r="D146" t="s">
        <v>184</v>
      </c>
      <c r="E146" t="s">
        <v>442</v>
      </c>
      <c r="F146" t="s">
        <v>555</v>
      </c>
      <c r="G146" t="s">
        <v>553</v>
      </c>
      <c r="H146" s="52">
        <v>-912.96</v>
      </c>
      <c r="I146" t="s">
        <v>350</v>
      </c>
      <c r="J146" t="s">
        <v>373</v>
      </c>
      <c r="K146">
        <v>204226</v>
      </c>
    </row>
    <row r="147" spans="1:11" x14ac:dyDescent="0.25">
      <c r="A147" s="53">
        <v>39568</v>
      </c>
      <c r="B147" t="s">
        <v>182</v>
      </c>
      <c r="C147" t="s">
        <v>556</v>
      </c>
      <c r="D147" t="s">
        <v>184</v>
      </c>
      <c r="E147" t="s">
        <v>442</v>
      </c>
      <c r="F147" t="s">
        <v>557</v>
      </c>
      <c r="G147" t="s">
        <v>553</v>
      </c>
      <c r="H147" s="52">
        <v>-1454.91</v>
      </c>
      <c r="I147" t="s">
        <v>350</v>
      </c>
      <c r="J147" t="s">
        <v>373</v>
      </c>
      <c r="K147">
        <v>204228</v>
      </c>
    </row>
    <row r="148" spans="1:11" x14ac:dyDescent="0.25">
      <c r="A148" s="53">
        <v>39574</v>
      </c>
      <c r="B148" t="s">
        <v>210</v>
      </c>
      <c r="C148" t="s">
        <v>558</v>
      </c>
      <c r="D148" t="s">
        <v>184</v>
      </c>
      <c r="E148" t="s">
        <v>559</v>
      </c>
      <c r="F148" t="s">
        <v>489</v>
      </c>
      <c r="H148" s="52">
        <v>52775.48</v>
      </c>
      <c r="I148" t="s">
        <v>214</v>
      </c>
      <c r="J148" t="s">
        <v>408</v>
      </c>
      <c r="K148">
        <v>207989</v>
      </c>
    </row>
    <row r="149" spans="1:11" x14ac:dyDescent="0.25">
      <c r="A149" s="53"/>
    </row>
    <row r="150" spans="1:11" x14ac:dyDescent="0.25">
      <c r="A150" s="53">
        <v>39569</v>
      </c>
      <c r="B150" t="s">
        <v>187</v>
      </c>
      <c r="C150" t="s">
        <v>560</v>
      </c>
      <c r="D150" t="s">
        <v>184</v>
      </c>
      <c r="E150" t="s">
        <v>561</v>
      </c>
      <c r="F150" t="s">
        <v>562</v>
      </c>
      <c r="G150" t="s">
        <v>563</v>
      </c>
      <c r="H150" s="55">
        <v>304.32</v>
      </c>
      <c r="J150" t="s">
        <v>408</v>
      </c>
      <c r="K150">
        <v>208276</v>
      </c>
    </row>
    <row r="151" spans="1:11" x14ac:dyDescent="0.25">
      <c r="A151" s="53">
        <v>39721</v>
      </c>
      <c r="B151" t="s">
        <v>182</v>
      </c>
      <c r="C151" t="s">
        <v>564</v>
      </c>
      <c r="D151" t="s">
        <v>184</v>
      </c>
      <c r="E151" t="s">
        <v>565</v>
      </c>
      <c r="F151" t="s">
        <v>566</v>
      </c>
      <c r="G151" t="s">
        <v>563</v>
      </c>
      <c r="H151" s="52">
        <v>-1300</v>
      </c>
      <c r="J151" t="s">
        <v>408</v>
      </c>
      <c r="K151">
        <v>237561</v>
      </c>
    </row>
    <row r="152" spans="1:11" x14ac:dyDescent="0.25">
      <c r="A152" s="53">
        <v>39752</v>
      </c>
      <c r="B152" t="s">
        <v>182</v>
      </c>
      <c r="C152" t="s">
        <v>567</v>
      </c>
      <c r="D152" t="s">
        <v>184</v>
      </c>
      <c r="E152" s="54">
        <v>41183</v>
      </c>
      <c r="F152" t="s">
        <v>568</v>
      </c>
      <c r="G152" t="s">
        <v>563</v>
      </c>
      <c r="H152" s="52">
        <v>1300</v>
      </c>
      <c r="J152" t="s">
        <v>408</v>
      </c>
      <c r="K152">
        <v>239007</v>
      </c>
    </row>
    <row r="153" spans="1:11" x14ac:dyDescent="0.25">
      <c r="A153" s="53">
        <v>39813</v>
      </c>
      <c r="B153" t="s">
        <v>182</v>
      </c>
      <c r="C153" t="s">
        <v>569</v>
      </c>
      <c r="D153" t="s">
        <v>184</v>
      </c>
      <c r="E153" s="54">
        <v>13485</v>
      </c>
      <c r="F153" t="s">
        <v>570</v>
      </c>
      <c r="G153" t="s">
        <v>563</v>
      </c>
      <c r="H153" s="52">
        <v>-2000</v>
      </c>
      <c r="J153" t="s">
        <v>373</v>
      </c>
      <c r="K153">
        <v>251517</v>
      </c>
    </row>
    <row r="154" spans="1:11" x14ac:dyDescent="0.25">
      <c r="A154" s="53">
        <v>39813</v>
      </c>
      <c r="B154" t="s">
        <v>182</v>
      </c>
      <c r="C154" t="s">
        <v>571</v>
      </c>
      <c r="D154" t="s">
        <v>184</v>
      </c>
      <c r="E154" t="s">
        <v>572</v>
      </c>
      <c r="F154" t="s">
        <v>570</v>
      </c>
      <c r="G154" t="s">
        <v>563</v>
      </c>
      <c r="H154" s="52">
        <v>2000</v>
      </c>
      <c r="J154" t="s">
        <v>373</v>
      </c>
      <c r="K154">
        <v>251702</v>
      </c>
    </row>
    <row r="155" spans="1:11" x14ac:dyDescent="0.25">
      <c r="A155" s="53">
        <v>39729</v>
      </c>
      <c r="B155" t="s">
        <v>187</v>
      </c>
      <c r="C155" t="s">
        <v>573</v>
      </c>
      <c r="D155" t="s">
        <v>184</v>
      </c>
      <c r="E155">
        <v>265</v>
      </c>
      <c r="F155" t="s">
        <v>574</v>
      </c>
      <c r="G155" t="s">
        <v>563</v>
      </c>
      <c r="H155" s="52">
        <v>115.19</v>
      </c>
      <c r="J155" t="s">
        <v>575</v>
      </c>
      <c r="K155">
        <v>233785</v>
      </c>
    </row>
    <row r="156" spans="1:11" x14ac:dyDescent="0.25">
      <c r="A156" s="53">
        <v>39752</v>
      </c>
      <c r="B156" t="s">
        <v>182</v>
      </c>
      <c r="C156" t="s">
        <v>576</v>
      </c>
      <c r="D156" t="s">
        <v>184</v>
      </c>
      <c r="E156" t="s">
        <v>577</v>
      </c>
      <c r="F156" t="s">
        <v>578</v>
      </c>
      <c r="G156" t="s">
        <v>563</v>
      </c>
      <c r="H156" s="52">
        <v>-115.19</v>
      </c>
      <c r="J156" t="s">
        <v>408</v>
      </c>
      <c r="K156">
        <v>241663</v>
      </c>
    </row>
    <row r="157" spans="1:11" x14ac:dyDescent="0.25">
      <c r="A157" s="53">
        <v>39600</v>
      </c>
      <c r="B157" t="s">
        <v>187</v>
      </c>
      <c r="C157" t="s">
        <v>579</v>
      </c>
      <c r="D157" t="s">
        <v>184</v>
      </c>
      <c r="E157" t="s">
        <v>580</v>
      </c>
      <c r="F157" t="s">
        <v>581</v>
      </c>
      <c r="G157" t="s">
        <v>563</v>
      </c>
      <c r="H157" s="52">
        <v>437.24</v>
      </c>
      <c r="J157" t="s">
        <v>408</v>
      </c>
      <c r="K157">
        <v>214329</v>
      </c>
    </row>
    <row r="158" spans="1:11" x14ac:dyDescent="0.25">
      <c r="A158" s="53">
        <v>39626</v>
      </c>
      <c r="B158" t="s">
        <v>187</v>
      </c>
      <c r="C158" t="s">
        <v>582</v>
      </c>
      <c r="D158" t="s">
        <v>184</v>
      </c>
      <c r="E158">
        <v>251</v>
      </c>
      <c r="F158" t="s">
        <v>583</v>
      </c>
      <c r="G158" t="s">
        <v>563</v>
      </c>
      <c r="H158" s="52">
        <v>815.14</v>
      </c>
      <c r="J158" t="s">
        <v>408</v>
      </c>
      <c r="K158">
        <v>214636</v>
      </c>
    </row>
    <row r="159" spans="1:11" x14ac:dyDescent="0.25">
      <c r="A159" s="53">
        <v>39752</v>
      </c>
      <c r="B159" t="s">
        <v>182</v>
      </c>
      <c r="C159" t="s">
        <v>584</v>
      </c>
      <c r="D159" t="s">
        <v>184</v>
      </c>
      <c r="E159" s="54">
        <v>41183</v>
      </c>
      <c r="F159" t="s">
        <v>585</v>
      </c>
      <c r="G159" t="s">
        <v>563</v>
      </c>
      <c r="H159" s="52">
        <v>-437.24</v>
      </c>
      <c r="J159" t="s">
        <v>408</v>
      </c>
      <c r="K159">
        <v>239001</v>
      </c>
    </row>
    <row r="160" spans="1:11" x14ac:dyDescent="0.25">
      <c r="A160" s="53">
        <v>39752</v>
      </c>
      <c r="B160" t="s">
        <v>182</v>
      </c>
      <c r="C160" t="s">
        <v>586</v>
      </c>
      <c r="D160" t="s">
        <v>184</v>
      </c>
      <c r="E160" s="54">
        <v>41183</v>
      </c>
      <c r="F160" t="s">
        <v>587</v>
      </c>
      <c r="G160" t="s">
        <v>563</v>
      </c>
      <c r="H160" s="52">
        <v>-815.14</v>
      </c>
      <c r="J160" t="s">
        <v>408</v>
      </c>
      <c r="K160">
        <v>239005</v>
      </c>
    </row>
    <row r="161" spans="1:11" x14ac:dyDescent="0.25">
      <c r="A161" s="53">
        <v>39752</v>
      </c>
      <c r="B161" t="s">
        <v>182</v>
      </c>
      <c r="C161" t="s">
        <v>588</v>
      </c>
      <c r="D161" t="s">
        <v>184</v>
      </c>
      <c r="E161" s="54">
        <v>41183</v>
      </c>
      <c r="F161" t="s">
        <v>589</v>
      </c>
      <c r="G161" t="s">
        <v>563</v>
      </c>
      <c r="H161" s="55">
        <v>-304.32</v>
      </c>
      <c r="J161" t="s">
        <v>408</v>
      </c>
      <c r="K161">
        <v>239003</v>
      </c>
    </row>
    <row r="162" spans="1:11" ht="18" x14ac:dyDescent="0.4">
      <c r="A162" s="56" t="s">
        <v>120</v>
      </c>
      <c r="E162" s="54"/>
      <c r="H162" s="55"/>
    </row>
    <row r="163" spans="1:11" x14ac:dyDescent="0.25">
      <c r="A163" s="53">
        <v>39618</v>
      </c>
      <c r="B163" t="s">
        <v>210</v>
      </c>
      <c r="C163" t="s">
        <v>590</v>
      </c>
      <c r="D163" t="s">
        <v>184</v>
      </c>
      <c r="E163" t="s">
        <v>591</v>
      </c>
      <c r="F163" t="s">
        <v>489</v>
      </c>
      <c r="H163" s="57">
        <v>-40</v>
      </c>
      <c r="I163" t="s">
        <v>214</v>
      </c>
      <c r="J163" t="s">
        <v>408</v>
      </c>
      <c r="K163">
        <v>212689</v>
      </c>
    </row>
    <row r="164" spans="1:11" x14ac:dyDescent="0.25">
      <c r="A164" s="53">
        <v>39657</v>
      </c>
      <c r="B164" t="s">
        <v>592</v>
      </c>
      <c r="C164" t="s">
        <v>593</v>
      </c>
      <c r="D164" t="s">
        <v>184</v>
      </c>
      <c r="E164" t="s">
        <v>594</v>
      </c>
      <c r="F164" t="s">
        <v>595</v>
      </c>
      <c r="H164" s="57">
        <v>-168.05</v>
      </c>
      <c r="I164" t="s">
        <v>596</v>
      </c>
      <c r="J164" t="s">
        <v>373</v>
      </c>
      <c r="K164">
        <v>219219</v>
      </c>
    </row>
    <row r="165" spans="1:11" x14ac:dyDescent="0.25">
      <c r="A165" s="53">
        <v>39661</v>
      </c>
      <c r="B165" t="s">
        <v>210</v>
      </c>
      <c r="C165" t="s">
        <v>597</v>
      </c>
      <c r="D165" t="s">
        <v>184</v>
      </c>
      <c r="E165" t="s">
        <v>598</v>
      </c>
      <c r="F165" t="s">
        <v>599</v>
      </c>
      <c r="H165" s="57">
        <v>-30</v>
      </c>
      <c r="I165" t="s">
        <v>214</v>
      </c>
      <c r="J165" t="s">
        <v>408</v>
      </c>
      <c r="K165">
        <v>220509</v>
      </c>
    </row>
    <row r="166" spans="1:11" x14ac:dyDescent="0.25">
      <c r="A166" s="53">
        <v>39661</v>
      </c>
      <c r="B166" t="s">
        <v>210</v>
      </c>
      <c r="C166" t="s">
        <v>600</v>
      </c>
      <c r="D166" t="s">
        <v>184</v>
      </c>
      <c r="E166" t="s">
        <v>598</v>
      </c>
      <c r="F166" t="s">
        <v>599</v>
      </c>
      <c r="H166" s="57">
        <v>1.5</v>
      </c>
      <c r="I166" t="s">
        <v>601</v>
      </c>
      <c r="J166" t="s">
        <v>408</v>
      </c>
      <c r="K166">
        <v>220511</v>
      </c>
    </row>
    <row r="167" spans="1:11" x14ac:dyDescent="0.25">
      <c r="A167" s="53">
        <v>39715</v>
      </c>
      <c r="B167" t="s">
        <v>182</v>
      </c>
      <c r="C167" t="s">
        <v>602</v>
      </c>
      <c r="D167" t="s">
        <v>184</v>
      </c>
      <c r="E167" t="s">
        <v>476</v>
      </c>
      <c r="F167" t="s">
        <v>603</v>
      </c>
      <c r="H167" s="57">
        <v>-1300</v>
      </c>
      <c r="I167" t="s">
        <v>604</v>
      </c>
      <c r="J167" t="s">
        <v>373</v>
      </c>
      <c r="K167">
        <v>230072</v>
      </c>
    </row>
    <row r="168" spans="1:11" x14ac:dyDescent="0.25">
      <c r="A168" s="53">
        <v>39721</v>
      </c>
      <c r="B168" t="s">
        <v>454</v>
      </c>
      <c r="C168" t="s">
        <v>605</v>
      </c>
      <c r="D168" t="s">
        <v>184</v>
      </c>
      <c r="E168" t="s">
        <v>606</v>
      </c>
      <c r="F168" t="s">
        <v>607</v>
      </c>
      <c r="H168" s="57">
        <v>256.2</v>
      </c>
      <c r="I168">
        <v>4240</v>
      </c>
      <c r="J168" t="s">
        <v>373</v>
      </c>
      <c r="K168">
        <v>233431</v>
      </c>
    </row>
    <row r="169" spans="1:11" x14ac:dyDescent="0.25">
      <c r="A169" s="53">
        <v>39721</v>
      </c>
      <c r="B169" t="s">
        <v>454</v>
      </c>
      <c r="C169" t="s">
        <v>608</v>
      </c>
      <c r="D169" t="s">
        <v>184</v>
      </c>
      <c r="E169" t="s">
        <v>609</v>
      </c>
      <c r="F169" t="s">
        <v>607</v>
      </c>
      <c r="H169" s="57">
        <v>372.95</v>
      </c>
      <c r="I169">
        <v>4240</v>
      </c>
      <c r="J169" t="s">
        <v>373</v>
      </c>
      <c r="K169">
        <v>233433</v>
      </c>
    </row>
    <row r="170" spans="1:11" x14ac:dyDescent="0.25">
      <c r="A170" s="53">
        <v>39721</v>
      </c>
      <c r="B170" t="s">
        <v>182</v>
      </c>
      <c r="C170" t="s">
        <v>610</v>
      </c>
      <c r="D170" t="s">
        <v>184</v>
      </c>
      <c r="E170" t="s">
        <v>565</v>
      </c>
      <c r="F170" t="s">
        <v>611</v>
      </c>
      <c r="H170" s="57">
        <v>-250.98</v>
      </c>
      <c r="J170" t="s">
        <v>408</v>
      </c>
      <c r="K170">
        <v>237559</v>
      </c>
    </row>
    <row r="171" spans="1:11" x14ac:dyDescent="0.25">
      <c r="A171" s="53">
        <v>39752</v>
      </c>
      <c r="B171" t="s">
        <v>187</v>
      </c>
      <c r="C171" t="s">
        <v>612</v>
      </c>
      <c r="D171" t="s">
        <v>184</v>
      </c>
      <c r="E171">
        <v>7628996</v>
      </c>
      <c r="F171" t="s">
        <v>613</v>
      </c>
      <c r="H171" s="57">
        <v>50.23</v>
      </c>
      <c r="J171" t="s">
        <v>614</v>
      </c>
      <c r="K171">
        <v>241712</v>
      </c>
    </row>
    <row r="172" spans="1:11" x14ac:dyDescent="0.25">
      <c r="A172" s="53">
        <v>39772</v>
      </c>
      <c r="B172" t="s">
        <v>182</v>
      </c>
      <c r="C172" t="s">
        <v>615</v>
      </c>
      <c r="D172" t="s">
        <v>184</v>
      </c>
      <c r="E172" t="s">
        <v>616</v>
      </c>
      <c r="F172" t="s">
        <v>617</v>
      </c>
      <c r="H172" s="57">
        <v>10</v>
      </c>
      <c r="J172" t="s">
        <v>373</v>
      </c>
      <c r="K172">
        <v>245005</v>
      </c>
    </row>
    <row r="173" spans="1:11" x14ac:dyDescent="0.25">
      <c r="A173" s="53">
        <v>39791</v>
      </c>
      <c r="B173" t="s">
        <v>187</v>
      </c>
      <c r="C173" t="s">
        <v>618</v>
      </c>
      <c r="D173" t="s">
        <v>184</v>
      </c>
      <c r="E173">
        <v>2815</v>
      </c>
      <c r="F173" t="s">
        <v>619</v>
      </c>
      <c r="H173" s="57">
        <v>100</v>
      </c>
      <c r="J173" t="s">
        <v>614</v>
      </c>
      <c r="K173">
        <v>246863</v>
      </c>
    </row>
    <row r="174" spans="1:11" x14ac:dyDescent="0.25">
      <c r="A174" s="53">
        <v>39813</v>
      </c>
      <c r="B174" t="s">
        <v>182</v>
      </c>
      <c r="C174" t="s">
        <v>569</v>
      </c>
      <c r="D174" t="s">
        <v>184</v>
      </c>
      <c r="E174" s="54">
        <v>13485</v>
      </c>
      <c r="F174" t="s">
        <v>620</v>
      </c>
      <c r="H174" s="57">
        <v>1000</v>
      </c>
      <c r="J174" t="s">
        <v>373</v>
      </c>
      <c r="K174">
        <v>251515</v>
      </c>
    </row>
    <row r="175" spans="1:11" x14ac:dyDescent="0.25">
      <c r="A175" s="53">
        <v>39813</v>
      </c>
      <c r="B175" t="s">
        <v>182</v>
      </c>
      <c r="C175" t="s">
        <v>569</v>
      </c>
      <c r="D175" t="s">
        <v>184</v>
      </c>
      <c r="E175" s="54">
        <v>13485</v>
      </c>
      <c r="F175" t="s">
        <v>621</v>
      </c>
      <c r="H175" s="57">
        <v>1000</v>
      </c>
      <c r="J175" t="s">
        <v>373</v>
      </c>
      <c r="K175">
        <v>251516</v>
      </c>
    </row>
    <row r="176" spans="1:11" x14ac:dyDescent="0.25">
      <c r="A176" s="53">
        <v>39813</v>
      </c>
      <c r="B176" t="s">
        <v>182</v>
      </c>
      <c r="C176" t="s">
        <v>569</v>
      </c>
      <c r="D176" t="s">
        <v>184</v>
      </c>
      <c r="E176" s="54">
        <v>13485</v>
      </c>
      <c r="F176" t="s">
        <v>622</v>
      </c>
      <c r="H176" s="57">
        <v>1500</v>
      </c>
      <c r="J176" t="s">
        <v>373</v>
      </c>
      <c r="K176">
        <v>251518</v>
      </c>
    </row>
    <row r="177" spans="1:11" x14ac:dyDescent="0.25">
      <c r="A177" s="53">
        <v>39813</v>
      </c>
      <c r="B177" t="s">
        <v>182</v>
      </c>
      <c r="C177" t="s">
        <v>569</v>
      </c>
      <c r="D177" t="s">
        <v>184</v>
      </c>
      <c r="E177" s="54">
        <v>13485</v>
      </c>
      <c r="F177" t="s">
        <v>623</v>
      </c>
      <c r="H177" s="57">
        <v>-483.27</v>
      </c>
      <c r="J177" t="s">
        <v>373</v>
      </c>
      <c r="K177">
        <v>251520</v>
      </c>
    </row>
    <row r="178" spans="1:11" x14ac:dyDescent="0.25">
      <c r="A178" s="53">
        <v>39654</v>
      </c>
      <c r="B178" t="s">
        <v>187</v>
      </c>
      <c r="C178" t="s">
        <v>624</v>
      </c>
      <c r="D178" t="s">
        <v>184</v>
      </c>
      <c r="E178">
        <v>2442</v>
      </c>
      <c r="F178" t="s">
        <v>625</v>
      </c>
      <c r="H178" s="57">
        <v>16</v>
      </c>
      <c r="J178" t="s">
        <v>575</v>
      </c>
      <c r="K178">
        <v>221385</v>
      </c>
    </row>
    <row r="179" spans="1:11" x14ac:dyDescent="0.25">
      <c r="A179" s="53">
        <v>39667</v>
      </c>
      <c r="B179" t="s">
        <v>187</v>
      </c>
      <c r="C179" t="s">
        <v>626</v>
      </c>
      <c r="D179" t="s">
        <v>184</v>
      </c>
      <c r="E179">
        <v>2597</v>
      </c>
      <c r="F179" t="s">
        <v>627</v>
      </c>
      <c r="H179" s="57">
        <v>30</v>
      </c>
      <c r="J179" t="s">
        <v>575</v>
      </c>
      <c r="K179">
        <v>222068</v>
      </c>
    </row>
    <row r="180" spans="1:11" x14ac:dyDescent="0.25">
      <c r="A180" s="53">
        <v>39729</v>
      </c>
      <c r="B180" t="s">
        <v>187</v>
      </c>
      <c r="C180" t="s">
        <v>628</v>
      </c>
      <c r="D180" t="s">
        <v>184</v>
      </c>
      <c r="E180">
        <v>2692</v>
      </c>
      <c r="F180" t="s">
        <v>629</v>
      </c>
      <c r="H180" s="57">
        <v>72</v>
      </c>
      <c r="J180" t="s">
        <v>575</v>
      </c>
      <c r="K180">
        <v>233815</v>
      </c>
    </row>
    <row r="181" spans="1:11" x14ac:dyDescent="0.25">
      <c r="A181" s="53">
        <v>39771</v>
      </c>
      <c r="B181" t="s">
        <v>210</v>
      </c>
      <c r="C181" t="s">
        <v>630</v>
      </c>
      <c r="D181" t="s">
        <v>184</v>
      </c>
      <c r="E181" t="s">
        <v>631</v>
      </c>
      <c r="F181" t="s">
        <v>632</v>
      </c>
      <c r="H181" s="57">
        <v>1991.39</v>
      </c>
      <c r="I181" t="s">
        <v>214</v>
      </c>
      <c r="J181" t="s">
        <v>614</v>
      </c>
      <c r="K181">
        <v>241223</v>
      </c>
    </row>
    <row r="182" spans="1:11" x14ac:dyDescent="0.25">
      <c r="A182" s="53">
        <v>39568</v>
      </c>
      <c r="B182" t="s">
        <v>182</v>
      </c>
      <c r="C182" t="s">
        <v>633</v>
      </c>
      <c r="D182" t="s">
        <v>184</v>
      </c>
      <c r="E182" t="s">
        <v>634</v>
      </c>
      <c r="F182" t="s">
        <v>635</v>
      </c>
      <c r="H182" s="57">
        <v>500</v>
      </c>
      <c r="I182" t="s">
        <v>380</v>
      </c>
      <c r="J182" t="s">
        <v>373</v>
      </c>
      <c r="K182">
        <v>205329</v>
      </c>
    </row>
    <row r="183" spans="1:11" x14ac:dyDescent="0.25">
      <c r="A183" s="53">
        <v>39629</v>
      </c>
      <c r="B183" t="s">
        <v>182</v>
      </c>
      <c r="C183" t="s">
        <v>636</v>
      </c>
      <c r="D183" t="s">
        <v>184</v>
      </c>
      <c r="E183" t="s">
        <v>634</v>
      </c>
      <c r="F183" t="s">
        <v>637</v>
      </c>
      <c r="H183" s="57">
        <v>500</v>
      </c>
      <c r="I183" t="s">
        <v>380</v>
      </c>
      <c r="J183" t="s">
        <v>373</v>
      </c>
      <c r="K183">
        <v>205333</v>
      </c>
    </row>
    <row r="184" spans="1:11" x14ac:dyDescent="0.25">
      <c r="A184" s="53">
        <v>39599</v>
      </c>
      <c r="B184" t="s">
        <v>182</v>
      </c>
      <c r="C184" t="s">
        <v>638</v>
      </c>
      <c r="D184" t="s">
        <v>184</v>
      </c>
      <c r="E184" t="s">
        <v>634</v>
      </c>
      <c r="F184" t="s">
        <v>639</v>
      </c>
      <c r="H184" s="57">
        <v>500</v>
      </c>
      <c r="I184" t="s">
        <v>380</v>
      </c>
      <c r="J184" t="s">
        <v>373</v>
      </c>
      <c r="K184">
        <v>205331</v>
      </c>
    </row>
    <row r="185" spans="1:11" x14ac:dyDescent="0.25">
      <c r="A185" s="53">
        <v>39538</v>
      </c>
      <c r="B185" t="s">
        <v>182</v>
      </c>
      <c r="C185" t="s">
        <v>640</v>
      </c>
      <c r="D185" t="s">
        <v>184</v>
      </c>
      <c r="E185" t="s">
        <v>641</v>
      </c>
      <c r="F185" t="s">
        <v>642</v>
      </c>
      <c r="H185" s="57">
        <v>-253.12</v>
      </c>
      <c r="J185" t="s">
        <v>373</v>
      </c>
      <c r="K185">
        <v>205106</v>
      </c>
    </row>
    <row r="186" spans="1:11" x14ac:dyDescent="0.25">
      <c r="A186" s="53">
        <v>39844</v>
      </c>
      <c r="B186" t="s">
        <v>182</v>
      </c>
      <c r="C186" t="s">
        <v>643</v>
      </c>
      <c r="D186" t="s">
        <v>184</v>
      </c>
      <c r="E186" t="s">
        <v>644</v>
      </c>
      <c r="F186" t="s">
        <v>645</v>
      </c>
      <c r="H186" s="57">
        <v>-4062.4</v>
      </c>
      <c r="J186" t="s">
        <v>373</v>
      </c>
      <c r="K186">
        <v>254952</v>
      </c>
    </row>
    <row r="187" spans="1:11" ht="13" x14ac:dyDescent="0.3">
      <c r="A187" s="53"/>
      <c r="G187" s="58" t="s">
        <v>646</v>
      </c>
      <c r="H187" s="59">
        <f>SUM(H163:H186)</f>
        <v>1312.4500000000003</v>
      </c>
    </row>
    <row r="188" spans="1:11" x14ac:dyDescent="0.25">
      <c r="A188" s="53">
        <v>39819</v>
      </c>
      <c r="B188" t="s">
        <v>182</v>
      </c>
      <c r="C188" t="s">
        <v>647</v>
      </c>
      <c r="D188" t="s">
        <v>184</v>
      </c>
      <c r="E188" s="54">
        <v>40544</v>
      </c>
      <c r="F188" t="s">
        <v>648</v>
      </c>
      <c r="H188" s="52">
        <v>-57600</v>
      </c>
      <c r="I188" t="s">
        <v>649</v>
      </c>
      <c r="J188" t="s">
        <v>373</v>
      </c>
      <c r="K188">
        <v>248718</v>
      </c>
    </row>
    <row r="189" spans="1:11" x14ac:dyDescent="0.25">
      <c r="A189" s="53">
        <v>39839</v>
      </c>
      <c r="B189" t="s">
        <v>187</v>
      </c>
      <c r="C189" t="s">
        <v>650</v>
      </c>
      <c r="D189" t="s">
        <v>184</v>
      </c>
      <c r="E189">
        <v>2848</v>
      </c>
      <c r="F189" t="s">
        <v>651</v>
      </c>
      <c r="H189" s="52">
        <v>6</v>
      </c>
      <c r="J189" t="s">
        <v>614</v>
      </c>
      <c r="K189">
        <v>252706</v>
      </c>
    </row>
    <row r="190" spans="1:11" x14ac:dyDescent="0.25">
      <c r="A190" s="53">
        <v>39843</v>
      </c>
      <c r="B190" t="s">
        <v>210</v>
      </c>
      <c r="C190" t="s">
        <v>652</v>
      </c>
      <c r="D190" t="s">
        <v>184</v>
      </c>
      <c r="E190" t="s">
        <v>653</v>
      </c>
      <c r="F190" t="s">
        <v>654</v>
      </c>
      <c r="H190" s="52">
        <v>1197.7</v>
      </c>
      <c r="I190" t="s">
        <v>214</v>
      </c>
      <c r="J190" t="s">
        <v>614</v>
      </c>
      <c r="K190">
        <v>253803</v>
      </c>
    </row>
    <row r="191" spans="1:11" x14ac:dyDescent="0.25">
      <c r="A191" s="53">
        <v>39872</v>
      </c>
      <c r="B191" t="s">
        <v>182</v>
      </c>
      <c r="C191" t="s">
        <v>655</v>
      </c>
      <c r="D191" t="s">
        <v>184</v>
      </c>
      <c r="E191" t="s">
        <v>656</v>
      </c>
      <c r="F191" t="s">
        <v>657</v>
      </c>
      <c r="G191" t="s">
        <v>553</v>
      </c>
      <c r="H191" s="52">
        <v>3000</v>
      </c>
      <c r="I191" t="s">
        <v>658</v>
      </c>
      <c r="J191" t="s">
        <v>373</v>
      </c>
      <c r="K191">
        <v>262237</v>
      </c>
    </row>
    <row r="193" spans="1:11" x14ac:dyDescent="0.25">
      <c r="F193" t="s">
        <v>659</v>
      </c>
      <c r="H193" s="52">
        <v>2174.35</v>
      </c>
    </row>
    <row r="194" spans="1:11" ht="13" x14ac:dyDescent="0.3">
      <c r="G194" t="s">
        <v>660</v>
      </c>
      <c r="H194" s="59">
        <f>SUM(H187:H193)</f>
        <v>-49909.500000000007</v>
      </c>
    </row>
    <row r="195" spans="1:11" ht="18" x14ac:dyDescent="0.4">
      <c r="A195" s="56" t="s">
        <v>661</v>
      </c>
    </row>
    <row r="196" spans="1:11" x14ac:dyDescent="0.25">
      <c r="A196" t="s">
        <v>172</v>
      </c>
      <c r="B196" t="s">
        <v>173</v>
      </c>
      <c r="C196" t="s">
        <v>174</v>
      </c>
      <c r="D196" t="s">
        <v>175</v>
      </c>
      <c r="E196" t="s">
        <v>176</v>
      </c>
      <c r="F196" t="s">
        <v>0</v>
      </c>
      <c r="G196" t="s">
        <v>662</v>
      </c>
      <c r="H196" t="s">
        <v>178</v>
      </c>
      <c r="I196" t="s">
        <v>179</v>
      </c>
      <c r="J196" t="s">
        <v>180</v>
      </c>
      <c r="K196" t="s">
        <v>181</v>
      </c>
    </row>
    <row r="197" spans="1:11" x14ac:dyDescent="0.25">
      <c r="A197" s="53">
        <v>39448</v>
      </c>
      <c r="B197" t="s">
        <v>182</v>
      </c>
      <c r="C197" t="s">
        <v>663</v>
      </c>
      <c r="D197" t="s">
        <v>664</v>
      </c>
      <c r="E197" t="s">
        <v>665</v>
      </c>
      <c r="F197" t="s">
        <v>666</v>
      </c>
      <c r="H197" s="60">
        <v>-1186.6500000000001</v>
      </c>
      <c r="J197" t="s">
        <v>373</v>
      </c>
      <c r="K197">
        <v>5</v>
      </c>
    </row>
    <row r="198" spans="1:11" x14ac:dyDescent="0.25">
      <c r="A198" s="53">
        <v>39538</v>
      </c>
      <c r="B198" t="s">
        <v>182</v>
      </c>
      <c r="C198" t="s">
        <v>667</v>
      </c>
      <c r="D198" t="s">
        <v>664</v>
      </c>
      <c r="E198" t="s">
        <v>667</v>
      </c>
      <c r="F198" t="s">
        <v>668</v>
      </c>
      <c r="G198" t="s">
        <v>669</v>
      </c>
      <c r="H198" s="60">
        <v>53962.13</v>
      </c>
      <c r="J198" t="s">
        <v>373</v>
      </c>
      <c r="K198">
        <v>212</v>
      </c>
    </row>
    <row r="199" spans="1:11" x14ac:dyDescent="0.25">
      <c r="A199" s="53">
        <v>39574</v>
      </c>
      <c r="B199" t="s">
        <v>210</v>
      </c>
      <c r="C199" t="s">
        <v>670</v>
      </c>
      <c r="D199" t="s">
        <v>664</v>
      </c>
      <c r="F199" t="s">
        <v>671</v>
      </c>
      <c r="H199" s="60">
        <v>-52775.48</v>
      </c>
      <c r="I199" t="s">
        <v>214</v>
      </c>
      <c r="J199" t="s">
        <v>373</v>
      </c>
      <c r="K199">
        <v>480</v>
      </c>
    </row>
    <row r="200" spans="1:11" x14ac:dyDescent="0.25">
      <c r="A200" s="53"/>
      <c r="H200"/>
    </row>
    <row r="201" spans="1:11" x14ac:dyDescent="0.25">
      <c r="A201" s="53">
        <v>39578</v>
      </c>
      <c r="B201" t="s">
        <v>182</v>
      </c>
      <c r="C201" t="s">
        <v>672</v>
      </c>
      <c r="D201" t="s">
        <v>664</v>
      </c>
      <c r="F201" t="s">
        <v>673</v>
      </c>
      <c r="H201" s="61">
        <v>3777.4</v>
      </c>
      <c r="J201" t="s">
        <v>373</v>
      </c>
      <c r="K201">
        <v>845</v>
      </c>
    </row>
    <row r="202" spans="1:11" x14ac:dyDescent="0.25">
      <c r="A202" s="53">
        <v>39578</v>
      </c>
      <c r="B202" t="s">
        <v>182</v>
      </c>
      <c r="C202" t="s">
        <v>672</v>
      </c>
      <c r="D202" t="s">
        <v>664</v>
      </c>
      <c r="F202" t="s">
        <v>674</v>
      </c>
      <c r="H202" s="62">
        <v>285</v>
      </c>
      <c r="J202" t="s">
        <v>373</v>
      </c>
      <c r="K202">
        <v>846</v>
      </c>
    </row>
    <row r="203" spans="1:11" x14ac:dyDescent="0.25">
      <c r="A203" s="53">
        <v>39715</v>
      </c>
      <c r="B203" t="s">
        <v>182</v>
      </c>
      <c r="C203" t="s">
        <v>675</v>
      </c>
      <c r="D203" t="s">
        <v>664</v>
      </c>
      <c r="F203" t="s">
        <v>676</v>
      </c>
      <c r="H203" s="61">
        <v>-1500</v>
      </c>
      <c r="J203" t="s">
        <v>677</v>
      </c>
      <c r="K203">
        <v>518</v>
      </c>
    </row>
    <row r="204" spans="1:11" x14ac:dyDescent="0.25">
      <c r="A204" s="53">
        <v>39715</v>
      </c>
      <c r="B204" t="s">
        <v>182</v>
      </c>
      <c r="C204" t="s">
        <v>675</v>
      </c>
      <c r="D204" t="s">
        <v>664</v>
      </c>
      <c r="F204" t="s">
        <v>642</v>
      </c>
      <c r="H204" s="62">
        <v>253.12</v>
      </c>
      <c r="J204" t="s">
        <v>677</v>
      </c>
      <c r="K204">
        <v>519</v>
      </c>
    </row>
    <row r="205" spans="1:11" x14ac:dyDescent="0.25">
      <c r="A205" s="53">
        <v>39715</v>
      </c>
      <c r="B205" t="s">
        <v>182</v>
      </c>
      <c r="C205" t="s">
        <v>675</v>
      </c>
      <c r="D205" t="s">
        <v>664</v>
      </c>
      <c r="F205" t="s">
        <v>678</v>
      </c>
      <c r="H205" s="62">
        <v>-16</v>
      </c>
      <c r="J205" t="s">
        <v>677</v>
      </c>
      <c r="K205">
        <v>520</v>
      </c>
    </row>
    <row r="206" spans="1:11" x14ac:dyDescent="0.25">
      <c r="A206" s="53">
        <v>39715</v>
      </c>
      <c r="B206" t="s">
        <v>182</v>
      </c>
      <c r="C206" t="s">
        <v>675</v>
      </c>
      <c r="D206" t="s">
        <v>664</v>
      </c>
      <c r="F206" t="s">
        <v>679</v>
      </c>
      <c r="H206" s="62">
        <v>-30</v>
      </c>
      <c r="J206" t="s">
        <v>677</v>
      </c>
      <c r="K206">
        <v>521</v>
      </c>
    </row>
    <row r="207" spans="1:11" x14ac:dyDescent="0.25">
      <c r="A207" s="53">
        <v>39772</v>
      </c>
      <c r="B207" t="s">
        <v>182</v>
      </c>
      <c r="C207" t="s">
        <v>680</v>
      </c>
      <c r="D207" t="s">
        <v>664</v>
      </c>
      <c r="F207" t="s">
        <v>681</v>
      </c>
      <c r="H207" s="62">
        <v>-72</v>
      </c>
      <c r="J207" t="s">
        <v>677</v>
      </c>
      <c r="K207">
        <v>522</v>
      </c>
    </row>
    <row r="208" spans="1:11" x14ac:dyDescent="0.25">
      <c r="A208" s="53">
        <v>39772</v>
      </c>
      <c r="B208" t="s">
        <v>182</v>
      </c>
      <c r="C208" t="s">
        <v>682</v>
      </c>
      <c r="D208" t="s">
        <v>664</v>
      </c>
      <c r="F208" t="s">
        <v>683</v>
      </c>
      <c r="H208" s="61">
        <v>-1991.39</v>
      </c>
      <c r="J208" t="s">
        <v>677</v>
      </c>
      <c r="K208">
        <v>524</v>
      </c>
    </row>
    <row r="209" spans="1:11" x14ac:dyDescent="0.25">
      <c r="A209" s="53">
        <v>39772</v>
      </c>
      <c r="B209" t="s">
        <v>182</v>
      </c>
      <c r="C209" t="s">
        <v>684</v>
      </c>
      <c r="D209" t="s">
        <v>664</v>
      </c>
      <c r="F209" t="s">
        <v>685</v>
      </c>
      <c r="H209" s="61">
        <v>1300</v>
      </c>
      <c r="J209" t="s">
        <v>677</v>
      </c>
      <c r="K209">
        <v>526</v>
      </c>
    </row>
    <row r="210" spans="1:11" x14ac:dyDescent="0.25">
      <c r="A210" s="53">
        <v>39772</v>
      </c>
      <c r="B210" t="s">
        <v>182</v>
      </c>
      <c r="C210" t="s">
        <v>686</v>
      </c>
      <c r="D210" t="s">
        <v>664</v>
      </c>
      <c r="F210" t="s">
        <v>687</v>
      </c>
      <c r="H210" s="62">
        <v>-10</v>
      </c>
      <c r="J210" t="s">
        <v>677</v>
      </c>
      <c r="K210">
        <v>528</v>
      </c>
    </row>
    <row r="211" spans="1:11" x14ac:dyDescent="0.25">
      <c r="A211" s="53">
        <v>39772</v>
      </c>
      <c r="B211" t="s">
        <v>182</v>
      </c>
      <c r="C211" t="s">
        <v>688</v>
      </c>
      <c r="D211" t="s">
        <v>664</v>
      </c>
      <c r="F211" t="s">
        <v>689</v>
      </c>
      <c r="H211" s="62">
        <v>250.98</v>
      </c>
      <c r="J211" t="s">
        <v>677</v>
      </c>
      <c r="K211">
        <v>530</v>
      </c>
    </row>
    <row r="212" spans="1:11" x14ac:dyDescent="0.25">
      <c r="A212" s="53">
        <v>39782</v>
      </c>
      <c r="B212" t="s">
        <v>182</v>
      </c>
      <c r="C212" t="s">
        <v>690</v>
      </c>
      <c r="D212" t="s">
        <v>664</v>
      </c>
      <c r="F212" t="s">
        <v>691</v>
      </c>
      <c r="H212" s="62">
        <v>-100</v>
      </c>
      <c r="J212" t="s">
        <v>373</v>
      </c>
      <c r="K212">
        <v>609</v>
      </c>
    </row>
    <row r="213" spans="1:11" x14ac:dyDescent="0.25">
      <c r="A213" s="53">
        <v>39791</v>
      </c>
      <c r="B213" t="s">
        <v>187</v>
      </c>
      <c r="C213" t="s">
        <v>692</v>
      </c>
      <c r="D213" t="s">
        <v>664</v>
      </c>
      <c r="F213" t="s">
        <v>693</v>
      </c>
      <c r="H213" s="62">
        <v>40</v>
      </c>
      <c r="I213" t="s">
        <v>694</v>
      </c>
      <c r="J213" t="s">
        <v>695</v>
      </c>
      <c r="K213">
        <v>596</v>
      </c>
    </row>
    <row r="214" spans="1:11" x14ac:dyDescent="0.25">
      <c r="A214" s="53">
        <v>39791</v>
      </c>
      <c r="B214" t="s">
        <v>187</v>
      </c>
      <c r="C214" t="s">
        <v>692</v>
      </c>
      <c r="D214" t="s">
        <v>664</v>
      </c>
      <c r="F214" t="s">
        <v>696</v>
      </c>
      <c r="H214" s="62">
        <v>168.05</v>
      </c>
      <c r="I214" t="s">
        <v>697</v>
      </c>
      <c r="J214" t="s">
        <v>695</v>
      </c>
      <c r="K214">
        <v>598</v>
      </c>
    </row>
    <row r="215" spans="1:11" x14ac:dyDescent="0.25">
      <c r="A215" s="53">
        <v>39791</v>
      </c>
      <c r="B215" t="s">
        <v>187</v>
      </c>
      <c r="C215" t="s">
        <v>692</v>
      </c>
      <c r="D215" t="s">
        <v>664</v>
      </c>
      <c r="F215" t="s">
        <v>698</v>
      </c>
      <c r="H215" s="62">
        <v>30</v>
      </c>
      <c r="I215" t="s">
        <v>694</v>
      </c>
      <c r="J215" t="s">
        <v>695</v>
      </c>
      <c r="K215">
        <v>600</v>
      </c>
    </row>
    <row r="216" spans="1:11" x14ac:dyDescent="0.25">
      <c r="A216" s="53">
        <v>39791</v>
      </c>
      <c r="B216" t="s">
        <v>187</v>
      </c>
      <c r="C216" t="s">
        <v>692</v>
      </c>
      <c r="D216" t="s">
        <v>664</v>
      </c>
      <c r="F216" t="s">
        <v>699</v>
      </c>
      <c r="G216" t="s">
        <v>669</v>
      </c>
      <c r="H216" s="62">
        <v>-1.5</v>
      </c>
      <c r="I216" t="s">
        <v>700</v>
      </c>
      <c r="J216" t="s">
        <v>695</v>
      </c>
      <c r="K216">
        <v>602</v>
      </c>
    </row>
    <row r="217" spans="1:11" x14ac:dyDescent="0.25">
      <c r="A217" s="53">
        <v>39791</v>
      </c>
      <c r="B217" t="s">
        <v>187</v>
      </c>
      <c r="C217" t="s">
        <v>692</v>
      </c>
      <c r="D217" t="s">
        <v>664</v>
      </c>
      <c r="F217" t="s">
        <v>701</v>
      </c>
      <c r="G217" t="s">
        <v>669</v>
      </c>
      <c r="H217" s="62">
        <v>-256.2</v>
      </c>
      <c r="I217" t="s">
        <v>702</v>
      </c>
      <c r="J217" t="s">
        <v>695</v>
      </c>
      <c r="K217">
        <v>604</v>
      </c>
    </row>
    <row r="218" spans="1:11" x14ac:dyDescent="0.25">
      <c r="A218" s="53">
        <v>39791</v>
      </c>
      <c r="B218" t="s">
        <v>187</v>
      </c>
      <c r="C218" t="s">
        <v>692</v>
      </c>
      <c r="D218" t="s">
        <v>664</v>
      </c>
      <c r="F218" t="s">
        <v>701</v>
      </c>
      <c r="G218" t="s">
        <v>669</v>
      </c>
      <c r="H218" s="62">
        <v>-372.95</v>
      </c>
      <c r="I218" t="s">
        <v>702</v>
      </c>
      <c r="J218" t="s">
        <v>695</v>
      </c>
      <c r="K218">
        <v>606</v>
      </c>
    </row>
    <row r="219" spans="1:11" x14ac:dyDescent="0.25">
      <c r="A219" s="53">
        <v>39791</v>
      </c>
      <c r="B219" t="s">
        <v>187</v>
      </c>
      <c r="C219" t="s">
        <v>692</v>
      </c>
      <c r="D219" t="s">
        <v>664</v>
      </c>
      <c r="F219" t="s">
        <v>703</v>
      </c>
      <c r="G219" t="s">
        <v>669</v>
      </c>
      <c r="H219" s="62">
        <v>-50.23</v>
      </c>
      <c r="I219" t="s">
        <v>704</v>
      </c>
      <c r="J219" t="s">
        <v>695</v>
      </c>
      <c r="K219">
        <v>608</v>
      </c>
    </row>
    <row r="220" spans="1:11" x14ac:dyDescent="0.25">
      <c r="A220" s="53">
        <v>39813</v>
      </c>
      <c r="B220" t="s">
        <v>182</v>
      </c>
      <c r="C220" t="s">
        <v>705</v>
      </c>
      <c r="D220" t="s">
        <v>664</v>
      </c>
      <c r="F220" t="s">
        <v>706</v>
      </c>
      <c r="H220" s="61">
        <v>-1000</v>
      </c>
      <c r="J220" t="s">
        <v>373</v>
      </c>
      <c r="K220">
        <v>656</v>
      </c>
    </row>
    <row r="221" spans="1:11" x14ac:dyDescent="0.25">
      <c r="A221" s="53">
        <v>39813</v>
      </c>
      <c r="B221" t="s">
        <v>182</v>
      </c>
      <c r="C221" t="s">
        <v>705</v>
      </c>
      <c r="D221" t="s">
        <v>664</v>
      </c>
      <c r="F221" t="s">
        <v>707</v>
      </c>
      <c r="H221" s="61">
        <v>-1000</v>
      </c>
      <c r="J221" t="s">
        <v>373</v>
      </c>
      <c r="K221">
        <v>658</v>
      </c>
    </row>
    <row r="222" spans="1:11" x14ac:dyDescent="0.25">
      <c r="A222" s="53">
        <v>39813</v>
      </c>
      <c r="B222" t="s">
        <v>182</v>
      </c>
      <c r="C222" t="s">
        <v>708</v>
      </c>
      <c r="D222" t="s">
        <v>664</v>
      </c>
      <c r="F222" t="s">
        <v>709</v>
      </c>
      <c r="H222" s="61">
        <v>-1500</v>
      </c>
      <c r="J222" t="s">
        <v>373</v>
      </c>
      <c r="K222">
        <v>751</v>
      </c>
    </row>
    <row r="223" spans="1:11" x14ac:dyDescent="0.25">
      <c r="A223" s="53">
        <v>39813</v>
      </c>
      <c r="B223" t="s">
        <v>182</v>
      </c>
      <c r="C223" t="s">
        <v>710</v>
      </c>
      <c r="D223" t="s">
        <v>664</v>
      </c>
      <c r="F223" t="s">
        <v>711</v>
      </c>
      <c r="H223" s="62">
        <v>483.27</v>
      </c>
      <c r="J223" t="s">
        <v>373</v>
      </c>
      <c r="K223">
        <v>768</v>
      </c>
    </row>
    <row r="224" spans="1:11" x14ac:dyDescent="0.25">
      <c r="H224"/>
    </row>
    <row r="225" spans="8:8" ht="13" x14ac:dyDescent="0.3">
      <c r="H225" s="63">
        <f>SUM(H201:H224)</f>
        <v>-1312.45</v>
      </c>
    </row>
  </sheetData>
  <phoneticPr fontId="15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0"/>
  <sheetViews>
    <sheetView zoomScale="80" zoomScaleNormal="80" workbookViewId="0">
      <pane xSplit="1" ySplit="2" topLeftCell="B3" activePane="bottomRight" state="frozen"/>
      <selection activeCell="F52" activeCellId="1" sqref="F45 F52"/>
      <selection pane="topRight" activeCell="F52" activeCellId="1" sqref="F45 F52"/>
      <selection pane="bottomLeft" activeCell="F52" activeCellId="1" sqref="F45 F52"/>
      <selection pane="bottomRight" activeCell="A24" sqref="A24"/>
    </sheetView>
  </sheetViews>
  <sheetFormatPr defaultRowHeight="12.5" x14ac:dyDescent="0.25"/>
  <cols>
    <col min="1" max="1" width="30.26953125" customWidth="1"/>
    <col min="2" max="2" width="16" style="284" bestFit="1" customWidth="1"/>
    <col min="3" max="3" width="11.81640625" style="284" bestFit="1" customWidth="1"/>
    <col min="4" max="4" width="6.453125" customWidth="1"/>
    <col min="5" max="5" width="16" style="284" bestFit="1" customWidth="1"/>
    <col min="6" max="6" width="11.81640625" style="284" bestFit="1" customWidth="1"/>
    <col min="7" max="7" width="6.453125" style="79" customWidth="1"/>
    <col min="8" max="8" width="11.7265625" customWidth="1"/>
  </cols>
  <sheetData>
    <row r="1" spans="1:7" ht="31.5" customHeight="1" x14ac:dyDescent="0.25">
      <c r="A1" s="47" t="s">
        <v>152</v>
      </c>
    </row>
    <row r="2" spans="1:7" ht="15.5" x14ac:dyDescent="0.25">
      <c r="A2" s="42" t="s">
        <v>168</v>
      </c>
      <c r="B2" s="457">
        <f>'Man Accs '!B3</f>
        <v>43373</v>
      </c>
      <c r="C2" s="458"/>
      <c r="E2" s="457">
        <v>43100</v>
      </c>
      <c r="F2" s="458"/>
    </row>
    <row r="3" spans="1:7" ht="10.5" customHeight="1" x14ac:dyDescent="0.25">
      <c r="A3" s="43"/>
      <c r="B3" s="285"/>
      <c r="C3" s="286"/>
      <c r="D3" s="84"/>
      <c r="E3" s="285"/>
      <c r="F3" s="286"/>
      <c r="G3" s="84"/>
    </row>
    <row r="4" spans="1:7" ht="13" x14ac:dyDescent="0.25">
      <c r="A4" s="44" t="s">
        <v>153</v>
      </c>
      <c r="B4" s="285"/>
      <c r="C4" s="286"/>
      <c r="D4" s="84"/>
      <c r="E4" s="285"/>
      <c r="F4" s="286"/>
      <c r="G4" s="84"/>
    </row>
    <row r="5" spans="1:7" x14ac:dyDescent="0.25">
      <c r="A5" s="43"/>
      <c r="B5" s="285"/>
      <c r="C5" s="286"/>
      <c r="D5" s="85"/>
      <c r="E5" s="285"/>
      <c r="F5" s="286"/>
      <c r="G5" s="85"/>
    </row>
    <row r="6" spans="1:7" x14ac:dyDescent="0.25">
      <c r="A6" s="43" t="s">
        <v>154</v>
      </c>
      <c r="B6" s="287"/>
      <c r="C6" s="288">
        <f>+TB!D5</f>
        <v>812217</v>
      </c>
      <c r="D6" s="85"/>
      <c r="E6" s="287"/>
      <c r="F6" s="288">
        <v>806220</v>
      </c>
      <c r="G6" s="85"/>
    </row>
    <row r="7" spans="1:7" x14ac:dyDescent="0.25">
      <c r="A7" s="43"/>
      <c r="B7" s="287"/>
      <c r="C7" s="288"/>
      <c r="D7" s="85"/>
      <c r="E7" s="287"/>
      <c r="F7" s="288"/>
      <c r="G7" s="85"/>
    </row>
    <row r="8" spans="1:7" ht="13" x14ac:dyDescent="0.25">
      <c r="A8" s="44" t="s">
        <v>155</v>
      </c>
      <c r="B8" s="287"/>
      <c r="C8" s="288"/>
      <c r="D8" s="85"/>
      <c r="E8" s="287"/>
      <c r="F8" s="288"/>
      <c r="G8" s="85"/>
    </row>
    <row r="9" spans="1:7" s="79" customFormat="1" ht="13" x14ac:dyDescent="0.25">
      <c r="A9" s="44"/>
      <c r="B9" s="287"/>
      <c r="C9" s="288"/>
      <c r="D9" s="85"/>
      <c r="E9" s="287"/>
      <c r="F9" s="288"/>
      <c r="G9" s="85"/>
    </row>
    <row r="10" spans="1:7" s="79" customFormat="1" hidden="1" x14ac:dyDescent="0.25">
      <c r="A10" s="43" t="s">
        <v>1088</v>
      </c>
      <c r="B10" s="287">
        <f>TB!C6</f>
        <v>0</v>
      </c>
      <c r="C10" s="288"/>
      <c r="D10" s="85"/>
      <c r="E10" s="287"/>
      <c r="F10" s="288"/>
      <c r="G10" s="85"/>
    </row>
    <row r="11" spans="1:7" hidden="1" x14ac:dyDescent="0.25">
      <c r="A11" s="43" t="s">
        <v>781</v>
      </c>
      <c r="B11" s="287">
        <f>TB!D7</f>
        <v>0</v>
      </c>
      <c r="C11" s="288"/>
      <c r="D11" s="85"/>
      <c r="E11" s="287">
        <v>0</v>
      </c>
      <c r="F11" s="288"/>
      <c r="G11" s="85"/>
    </row>
    <row r="12" spans="1:7" s="79" customFormat="1" x14ac:dyDescent="0.25">
      <c r="A12" s="43" t="s">
        <v>806</v>
      </c>
      <c r="B12" s="287">
        <f>-TB!D26</f>
        <v>0</v>
      </c>
      <c r="C12" s="288"/>
      <c r="D12" s="85"/>
      <c r="E12" s="287">
        <v>4344.84</v>
      </c>
      <c r="F12" s="288"/>
      <c r="G12" s="85"/>
    </row>
    <row r="13" spans="1:7" x14ac:dyDescent="0.25">
      <c r="A13" s="43" t="s">
        <v>817</v>
      </c>
      <c r="B13" s="287">
        <f>TB!D16</f>
        <v>25400.2</v>
      </c>
      <c r="C13" s="288"/>
      <c r="D13" s="85"/>
      <c r="E13" s="287">
        <v>430.4</v>
      </c>
      <c r="F13" s="288"/>
      <c r="G13" s="85"/>
    </row>
    <row r="14" spans="1:7" s="79" customFormat="1" x14ac:dyDescent="0.25">
      <c r="A14" s="43" t="s">
        <v>1005</v>
      </c>
      <c r="B14" s="287">
        <f>TB!D12</f>
        <v>5854.23</v>
      </c>
      <c r="C14" s="288"/>
      <c r="D14" s="85"/>
      <c r="E14" s="287">
        <v>8087.91</v>
      </c>
      <c r="F14" s="288"/>
      <c r="G14" s="85"/>
    </row>
    <row r="15" spans="1:7" x14ac:dyDescent="0.25">
      <c r="A15" s="43" t="s">
        <v>156</v>
      </c>
      <c r="B15" s="287">
        <f>SUM(TB!D8:D11)+TB!D15</f>
        <v>1820.21</v>
      </c>
      <c r="C15" s="288"/>
      <c r="D15" s="85"/>
      <c r="E15" s="287">
        <v>46260.480000000003</v>
      </c>
      <c r="F15" s="288"/>
      <c r="G15" s="85"/>
    </row>
    <row r="16" spans="1:7" x14ac:dyDescent="0.25">
      <c r="A16" s="43"/>
      <c r="B16" s="289">
        <f>SUM(B10:B15)</f>
        <v>33074.639999999999</v>
      </c>
      <c r="C16" s="286"/>
      <c r="D16" s="85"/>
      <c r="E16" s="289">
        <f>SUM(E11:E15)</f>
        <v>59123.630000000005</v>
      </c>
      <c r="F16" s="286"/>
      <c r="G16" s="85"/>
    </row>
    <row r="17" spans="1:10" ht="13" x14ac:dyDescent="0.25">
      <c r="A17" s="44" t="s">
        <v>157</v>
      </c>
      <c r="B17" s="285"/>
      <c r="C17" s="286"/>
      <c r="D17" s="85"/>
      <c r="E17" s="285"/>
      <c r="F17" s="286"/>
      <c r="G17" s="85"/>
      <c r="I17" s="78"/>
      <c r="J17" s="78"/>
    </row>
    <row r="18" spans="1:10" x14ac:dyDescent="0.25">
      <c r="A18" s="43"/>
      <c r="B18" s="285"/>
      <c r="C18" s="286"/>
      <c r="D18" s="85"/>
      <c r="E18" s="285"/>
      <c r="F18" s="286"/>
      <c r="G18" s="85"/>
      <c r="I18" s="78"/>
      <c r="J18" s="78"/>
    </row>
    <row r="19" spans="1:10" ht="26" x14ac:dyDescent="0.25">
      <c r="A19" s="44" t="s">
        <v>158</v>
      </c>
      <c r="B19" s="285"/>
      <c r="C19" s="286"/>
      <c r="D19" s="85"/>
      <c r="E19" s="285"/>
      <c r="F19" s="286"/>
      <c r="G19" s="85"/>
      <c r="H19" s="78"/>
      <c r="I19" s="78"/>
      <c r="J19" s="78"/>
    </row>
    <row r="20" spans="1:10" s="79" customFormat="1" x14ac:dyDescent="0.25">
      <c r="A20" s="43" t="s">
        <v>170</v>
      </c>
      <c r="B20" s="287">
        <f>-TB!D17</f>
        <v>43033.38</v>
      </c>
      <c r="C20" s="286"/>
      <c r="D20" s="85"/>
      <c r="E20" s="287">
        <v>51861.37</v>
      </c>
      <c r="F20" s="286"/>
      <c r="G20" s="85"/>
      <c r="I20" s="78"/>
      <c r="J20" s="78"/>
    </row>
    <row r="21" spans="1:10" x14ac:dyDescent="0.25">
      <c r="A21" s="43" t="s">
        <v>986</v>
      </c>
      <c r="B21" s="287">
        <f>-TB!D13</f>
        <v>22190.23</v>
      </c>
      <c r="C21" s="286"/>
      <c r="D21" s="85"/>
      <c r="E21" s="287">
        <v>32384.17</v>
      </c>
      <c r="F21" s="286"/>
      <c r="G21" s="85"/>
      <c r="I21" s="78"/>
      <c r="J21" s="78"/>
    </row>
    <row r="22" spans="1:10" x14ac:dyDescent="0.25">
      <c r="A22" s="43" t="s">
        <v>780</v>
      </c>
      <c r="B22" s="287">
        <f>-TB!D14-TB!D19-TB!D20-TB!D21</f>
        <v>0</v>
      </c>
      <c r="C22" s="286"/>
      <c r="D22" s="85"/>
      <c r="E22" s="287">
        <v>0</v>
      </c>
      <c r="F22" s="286"/>
      <c r="G22" s="85"/>
      <c r="I22" s="78"/>
      <c r="J22" s="78"/>
    </row>
    <row r="23" spans="1:10" s="79" customFormat="1" x14ac:dyDescent="0.25">
      <c r="A23" s="43" t="s">
        <v>807</v>
      </c>
      <c r="B23" s="287">
        <f>TB!D25</f>
        <v>0</v>
      </c>
      <c r="C23" s="286"/>
      <c r="D23" s="85"/>
      <c r="E23" s="287">
        <v>4344.84</v>
      </c>
      <c r="F23" s="286"/>
      <c r="G23" s="85"/>
      <c r="I23" s="78"/>
      <c r="J23" s="78"/>
    </row>
    <row r="24" spans="1:10" x14ac:dyDescent="0.25">
      <c r="A24" s="43" t="s">
        <v>120</v>
      </c>
      <c r="B24" s="287">
        <f>-TB!D22</f>
        <v>0</v>
      </c>
      <c r="C24" s="286"/>
      <c r="D24" s="85"/>
      <c r="E24" s="287">
        <v>0</v>
      </c>
      <c r="F24" s="286"/>
      <c r="G24" s="85"/>
      <c r="I24" s="78"/>
      <c r="J24" s="78"/>
    </row>
    <row r="25" spans="1:10" s="79" customFormat="1" x14ac:dyDescent="0.25">
      <c r="A25" s="43" t="s">
        <v>992</v>
      </c>
      <c r="B25" s="287">
        <f>-TB!C24</f>
        <v>0</v>
      </c>
      <c r="C25" s="286"/>
      <c r="D25" s="85"/>
      <c r="E25" s="287">
        <v>0</v>
      </c>
      <c r="F25" s="286"/>
      <c r="G25" s="85"/>
      <c r="I25" s="78"/>
      <c r="J25" s="78"/>
    </row>
    <row r="26" spans="1:10" x14ac:dyDescent="0.25">
      <c r="A26" s="43"/>
      <c r="B26" s="289">
        <f>SUM(B20:B25)</f>
        <v>65223.61</v>
      </c>
      <c r="C26" s="286"/>
      <c r="D26" s="85"/>
      <c r="E26" s="289">
        <f>SUM(E20:E25)</f>
        <v>88590.38</v>
      </c>
      <c r="F26" s="286"/>
      <c r="G26" s="85"/>
      <c r="I26" s="78"/>
      <c r="J26" s="78"/>
    </row>
    <row r="27" spans="1:10" x14ac:dyDescent="0.25">
      <c r="A27" s="43"/>
      <c r="B27" s="285"/>
      <c r="C27" s="286"/>
      <c r="D27" s="85"/>
      <c r="E27" s="285"/>
      <c r="F27" s="286"/>
      <c r="G27" s="85"/>
      <c r="I27" s="78"/>
      <c r="J27" s="78"/>
    </row>
    <row r="28" spans="1:10" ht="13" x14ac:dyDescent="0.25">
      <c r="A28" s="46"/>
      <c r="B28" s="285"/>
      <c r="C28" s="286"/>
      <c r="D28" s="85"/>
      <c r="E28" s="285"/>
      <c r="F28" s="286"/>
      <c r="G28" s="85"/>
      <c r="I28" s="78"/>
      <c r="J28" s="78"/>
    </row>
    <row r="29" spans="1:10" ht="13" x14ac:dyDescent="0.25">
      <c r="A29" s="46" t="s">
        <v>167</v>
      </c>
      <c r="B29" s="285"/>
      <c r="C29" s="286">
        <f>+B16-B26</f>
        <v>-32148.97</v>
      </c>
      <c r="D29" s="85"/>
      <c r="E29" s="285"/>
      <c r="F29" s="286">
        <f>+E16-E26</f>
        <v>-29466.75</v>
      </c>
      <c r="G29" s="85"/>
      <c r="I29" s="78"/>
      <c r="J29" s="78"/>
    </row>
    <row r="30" spans="1:10" x14ac:dyDescent="0.25">
      <c r="A30" s="43"/>
      <c r="B30" s="285"/>
      <c r="C30" s="286"/>
      <c r="D30" s="85"/>
      <c r="E30" s="285"/>
      <c r="F30" s="286"/>
      <c r="G30" s="85"/>
      <c r="I30" s="78"/>
      <c r="J30" s="78"/>
    </row>
    <row r="31" spans="1:10" ht="13" x14ac:dyDescent="0.25">
      <c r="A31" s="44" t="s">
        <v>159</v>
      </c>
      <c r="B31" s="285"/>
      <c r="C31" s="290">
        <f>+C29+C6</f>
        <v>780068.03</v>
      </c>
      <c r="D31" s="85"/>
      <c r="E31" s="285"/>
      <c r="F31" s="290">
        <f>+F29+F6</f>
        <v>776753.25</v>
      </c>
      <c r="G31" s="85"/>
      <c r="I31" s="78"/>
      <c r="J31" s="78"/>
    </row>
    <row r="32" spans="1:10" x14ac:dyDescent="0.25">
      <c r="A32" s="43"/>
      <c r="B32" s="285"/>
      <c r="C32" s="286"/>
      <c r="D32" s="85"/>
      <c r="E32" s="285"/>
      <c r="F32" s="286"/>
      <c r="G32" s="85"/>
      <c r="I32" s="78"/>
      <c r="J32" s="78"/>
    </row>
    <row r="33" spans="1:10" x14ac:dyDescent="0.25">
      <c r="A33" s="43"/>
      <c r="B33" s="285"/>
      <c r="C33" s="286"/>
      <c r="D33" s="85"/>
      <c r="E33" s="285"/>
      <c r="F33" s="286"/>
      <c r="G33" s="85"/>
      <c r="I33" s="78"/>
      <c r="J33" s="78"/>
    </row>
    <row r="34" spans="1:10" x14ac:dyDescent="0.25">
      <c r="A34" s="43"/>
      <c r="B34" s="285"/>
      <c r="C34" s="286"/>
      <c r="D34" s="85"/>
      <c r="E34" s="285"/>
      <c r="F34" s="286"/>
      <c r="G34" s="85"/>
      <c r="I34" s="78"/>
      <c r="J34" s="78"/>
    </row>
    <row r="35" spans="1:10" x14ac:dyDescent="0.25">
      <c r="A35" s="43" t="s">
        <v>160</v>
      </c>
      <c r="B35" s="285"/>
      <c r="C35" s="288">
        <f>-TB!D29-TB!D30-TB!D31-TB!D32-TB!D33</f>
        <v>554692.75</v>
      </c>
      <c r="D35" s="86"/>
      <c r="E35" s="285"/>
      <c r="F35" s="288">
        <v>560452.76</v>
      </c>
      <c r="G35" s="86"/>
      <c r="I35" s="78"/>
      <c r="J35" s="78"/>
    </row>
    <row r="36" spans="1:10" x14ac:dyDescent="0.25">
      <c r="A36" s="43" t="s">
        <v>161</v>
      </c>
      <c r="B36" s="285"/>
      <c r="C36" s="288">
        <f>-TB!D27-TB!D28</f>
        <v>220377.12999999995</v>
      </c>
      <c r="D36" s="86"/>
      <c r="E36" s="285"/>
      <c r="F36" s="288">
        <v>229759.17000000004</v>
      </c>
      <c r="G36" s="86"/>
      <c r="I36" s="48"/>
      <c r="J36" s="78"/>
    </row>
    <row r="37" spans="1:10" ht="12.75" customHeight="1" x14ac:dyDescent="0.25">
      <c r="A37" s="43" t="s">
        <v>818</v>
      </c>
      <c r="B37" s="285"/>
      <c r="C37" s="288">
        <f>-TB!D121</f>
        <v>4998.1499999999724</v>
      </c>
      <c r="D37" s="85"/>
      <c r="E37" s="285"/>
      <c r="F37" s="288">
        <v>-13458.679999999993</v>
      </c>
      <c r="G37" s="85"/>
      <c r="I37" s="78"/>
      <c r="J37" s="78"/>
    </row>
    <row r="38" spans="1:10" x14ac:dyDescent="0.25">
      <c r="A38" s="43"/>
      <c r="B38" s="285"/>
      <c r="C38" s="286"/>
      <c r="D38" s="85"/>
      <c r="E38" s="285"/>
      <c r="F38" s="286"/>
      <c r="G38" s="85"/>
      <c r="I38" s="78"/>
      <c r="J38" s="78"/>
    </row>
    <row r="39" spans="1:10" ht="13" x14ac:dyDescent="0.25">
      <c r="A39" s="45" t="s">
        <v>162</v>
      </c>
      <c r="B39" s="285"/>
      <c r="C39" s="290">
        <f>SUM(C35:C38)</f>
        <v>780068.02999999991</v>
      </c>
      <c r="D39" s="85"/>
      <c r="E39" s="285"/>
      <c r="F39" s="290">
        <f>SUM(F35:F38)</f>
        <v>776753.25</v>
      </c>
      <c r="G39" s="85"/>
      <c r="I39" s="78"/>
      <c r="J39" s="78"/>
    </row>
    <row r="40" spans="1:10" x14ac:dyDescent="0.25">
      <c r="A40" s="43"/>
      <c r="B40" s="285"/>
      <c r="C40" s="286"/>
      <c r="D40" s="85"/>
      <c r="E40" s="285"/>
      <c r="F40" s="286"/>
      <c r="G40" s="85"/>
      <c r="I40" s="78"/>
      <c r="J40" s="78"/>
    </row>
    <row r="41" spans="1:10" ht="13" x14ac:dyDescent="0.3">
      <c r="B41" s="291" t="s">
        <v>988</v>
      </c>
      <c r="C41" s="292">
        <f>TB!D4</f>
        <v>0</v>
      </c>
      <c r="D41" s="85"/>
      <c r="E41" s="291" t="s">
        <v>988</v>
      </c>
      <c r="F41" s="292">
        <f>F31-F39</f>
        <v>0</v>
      </c>
      <c r="G41" s="85"/>
      <c r="I41" s="78"/>
      <c r="J41" s="78"/>
    </row>
    <row r="42" spans="1:10" x14ac:dyDescent="0.25">
      <c r="B42" s="293"/>
      <c r="C42" s="293"/>
      <c r="D42" s="4"/>
      <c r="E42" s="293"/>
      <c r="F42" s="293"/>
      <c r="G42" s="4"/>
      <c r="I42" s="78"/>
      <c r="J42" s="78"/>
    </row>
    <row r="43" spans="1:10" x14ac:dyDescent="0.25">
      <c r="B43" s="293"/>
      <c r="C43" s="294">
        <f>ROUND(C31-C39+C41,2)</f>
        <v>0</v>
      </c>
      <c r="D43" s="4"/>
      <c r="E43" s="293"/>
      <c r="F43" s="294">
        <f>ROUND(F31-F39+F41,2)</f>
        <v>0</v>
      </c>
      <c r="G43" s="4"/>
      <c r="I43" s="78"/>
      <c r="J43" s="78"/>
    </row>
    <row r="44" spans="1:10" x14ac:dyDescent="0.25">
      <c r="B44" s="293"/>
      <c r="C44" s="294"/>
      <c r="D44" s="4"/>
      <c r="E44" s="293"/>
      <c r="F44" s="294"/>
      <c r="G44" s="4"/>
      <c r="I44" s="78"/>
      <c r="J44" s="78"/>
    </row>
    <row r="45" spans="1:10" x14ac:dyDescent="0.25">
      <c r="D45" s="1"/>
      <c r="G45" s="1"/>
      <c r="I45" s="78"/>
      <c r="J45" s="78"/>
    </row>
    <row r="46" spans="1:10" x14ac:dyDescent="0.25">
      <c r="D46" s="1"/>
      <c r="G46" s="1"/>
      <c r="I46" s="78"/>
      <c r="J46" s="78"/>
    </row>
    <row r="47" spans="1:10" x14ac:dyDescent="0.25">
      <c r="B47" s="295"/>
      <c r="C47" s="296"/>
      <c r="D47" s="1"/>
      <c r="E47" s="295"/>
      <c r="F47" s="296"/>
      <c r="G47" s="1"/>
      <c r="I47" s="78"/>
      <c r="J47" s="78"/>
    </row>
    <row r="48" spans="1:10" x14ac:dyDescent="0.25">
      <c r="B48" s="295"/>
      <c r="C48" s="296"/>
      <c r="E48" s="295"/>
      <c r="F48" s="296"/>
      <c r="I48" s="78"/>
      <c r="J48" s="78"/>
    </row>
    <row r="49" spans="1:7" s="3" customFormat="1" x14ac:dyDescent="0.25">
      <c r="A49"/>
      <c r="B49" s="295"/>
      <c r="C49" s="295"/>
      <c r="D49"/>
      <c r="E49" s="295"/>
      <c r="F49" s="295"/>
      <c r="G49" s="79"/>
    </row>
    <row r="50" spans="1:7" x14ac:dyDescent="0.25">
      <c r="A50" s="6"/>
      <c r="B50" s="297"/>
      <c r="C50" s="296"/>
      <c r="D50" s="3"/>
      <c r="E50" s="297"/>
      <c r="F50" s="296"/>
      <c r="G50" s="3"/>
    </row>
  </sheetData>
  <mergeCells count="2">
    <mergeCell ref="B2:C2"/>
    <mergeCell ref="E2:F2"/>
  </mergeCells>
  <phoneticPr fontId="156" type="noConversion"/>
  <pageMargins left="0.75" right="0.75" top="1" bottom="1" header="0.5" footer="0.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zoomScaleNormal="100" zoomScaleSheetLayoutView="70" workbookViewId="0">
      <pane ySplit="3" topLeftCell="A97" activePane="bottomLeft" state="frozen"/>
      <selection pane="bottomLeft" activeCell="C60" sqref="C60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3" style="117" customWidth="1"/>
    <col min="7" max="16384" width="9.1796875" style="92"/>
  </cols>
  <sheetData>
    <row r="1" spans="1:6" s="90" customFormat="1" ht="18" thickBot="1" x14ac:dyDescent="0.3">
      <c r="A1" s="87" t="s">
        <v>995</v>
      </c>
      <c r="B1" s="88"/>
      <c r="C1" s="109"/>
      <c r="D1" s="109"/>
      <c r="E1" s="89"/>
      <c r="F1" s="122"/>
    </row>
    <row r="2" spans="1:6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59" t="s">
        <v>931</v>
      </c>
      <c r="F2" s="460"/>
    </row>
    <row r="3" spans="1:6" ht="11.15" customHeight="1" thickBot="1" x14ac:dyDescent="0.3">
      <c r="A3" s="93"/>
      <c r="B3" s="93"/>
      <c r="C3" s="111">
        <f>SUM(C4:C119)</f>
        <v>-9.4360075308941305E-12</v>
      </c>
      <c r="D3" s="111">
        <f>SUM(D4:D119)</f>
        <v>-9.4360075308941305E-12</v>
      </c>
      <c r="E3" s="94">
        <f>SUM(E4:E119)</f>
        <v>0</v>
      </c>
      <c r="F3" s="125"/>
    </row>
    <row r="4" spans="1:6" ht="12.75" customHeight="1" x14ac:dyDescent="0.25">
      <c r="A4" s="95">
        <v>9999</v>
      </c>
      <c r="B4" s="96" t="s">
        <v>954</v>
      </c>
      <c r="C4" s="112"/>
      <c r="D4" s="118">
        <f t="shared" ref="D4:D12" si="0">+C4+E4</f>
        <v>0</v>
      </c>
      <c r="E4" s="106">
        <f t="shared" ref="E4:E15" si="1">SUM(F4:F4)</f>
        <v>0</v>
      </c>
      <c r="F4" s="127"/>
    </row>
    <row r="5" spans="1:6" ht="12.75" customHeight="1" x14ac:dyDescent="0.25">
      <c r="A5" s="95" t="s">
        <v>787</v>
      </c>
      <c r="B5" s="96" t="s">
        <v>154</v>
      </c>
      <c r="C5" s="112">
        <v>4563</v>
      </c>
      <c r="D5" s="118">
        <f t="shared" si="0"/>
        <v>4563</v>
      </c>
      <c r="E5" s="106">
        <f t="shared" si="1"/>
        <v>0</v>
      </c>
      <c r="F5" s="129"/>
    </row>
    <row r="6" spans="1:6" ht="12.75" customHeight="1" x14ac:dyDescent="0.25">
      <c r="A6" s="95" t="s">
        <v>1082</v>
      </c>
      <c r="B6" s="96" t="s">
        <v>1083</v>
      </c>
      <c r="C6" s="112"/>
      <c r="D6" s="118">
        <f t="shared" si="0"/>
        <v>0</v>
      </c>
      <c r="E6" s="106"/>
      <c r="F6" s="129"/>
    </row>
    <row r="7" spans="1:6" ht="12.75" customHeight="1" x14ac:dyDescent="0.25">
      <c r="A7" s="95" t="s">
        <v>788</v>
      </c>
      <c r="B7" s="96" t="s">
        <v>781</v>
      </c>
      <c r="C7" s="112"/>
      <c r="D7" s="118">
        <f t="shared" si="0"/>
        <v>0</v>
      </c>
      <c r="E7" s="106">
        <f t="shared" si="1"/>
        <v>0</v>
      </c>
      <c r="F7" s="129"/>
    </row>
    <row r="8" spans="1:6" ht="12.75" customHeight="1" x14ac:dyDescent="0.25">
      <c r="A8" s="95" t="s">
        <v>789</v>
      </c>
      <c r="B8" s="96" t="s">
        <v>790</v>
      </c>
      <c r="C8" s="112"/>
      <c r="D8" s="118">
        <f t="shared" si="0"/>
        <v>0</v>
      </c>
      <c r="E8" s="106">
        <f t="shared" si="1"/>
        <v>0</v>
      </c>
      <c r="F8" s="129"/>
    </row>
    <row r="9" spans="1:6" ht="12.75" customHeight="1" x14ac:dyDescent="0.25">
      <c r="A9" s="95" t="s">
        <v>791</v>
      </c>
      <c r="B9" s="96" t="s">
        <v>792</v>
      </c>
      <c r="C9" s="112">
        <v>-1766.5</v>
      </c>
      <c r="D9" s="245">
        <f t="shared" si="0"/>
        <v>-1766.5</v>
      </c>
      <c r="E9" s="106">
        <f t="shared" si="1"/>
        <v>0</v>
      </c>
      <c r="F9" s="129"/>
    </row>
    <row r="10" spans="1:6" ht="12.75" customHeight="1" x14ac:dyDescent="0.25">
      <c r="A10" s="95" t="s">
        <v>793</v>
      </c>
      <c r="B10" s="96" t="s">
        <v>794</v>
      </c>
      <c r="C10" s="112">
        <v>-21608.82</v>
      </c>
      <c r="D10" s="118">
        <f t="shared" si="0"/>
        <v>-21608.82</v>
      </c>
      <c r="E10" s="106">
        <f t="shared" si="1"/>
        <v>0</v>
      </c>
      <c r="F10" s="129"/>
    </row>
    <row r="11" spans="1:6" ht="12.75" customHeight="1" x14ac:dyDescent="0.25">
      <c r="A11" s="95" t="s">
        <v>795</v>
      </c>
      <c r="B11" s="96" t="s">
        <v>796</v>
      </c>
      <c r="C11" s="112"/>
      <c r="D11" s="118">
        <f t="shared" si="0"/>
        <v>0</v>
      </c>
      <c r="E11" s="106">
        <f t="shared" si="1"/>
        <v>0</v>
      </c>
      <c r="F11" s="129"/>
    </row>
    <row r="12" spans="1:6" ht="12.75" customHeight="1" x14ac:dyDescent="0.25">
      <c r="A12" s="95" t="s">
        <v>998</v>
      </c>
      <c r="B12" s="96" t="s">
        <v>999</v>
      </c>
      <c r="C12" s="112">
        <v>5854.23</v>
      </c>
      <c r="D12" s="118">
        <f t="shared" si="0"/>
        <v>5854.23</v>
      </c>
      <c r="E12" s="106">
        <f t="shared" si="1"/>
        <v>0</v>
      </c>
      <c r="F12" s="129"/>
    </row>
    <row r="13" spans="1:6" ht="12.75" customHeight="1" x14ac:dyDescent="0.25">
      <c r="A13" s="95" t="s">
        <v>797</v>
      </c>
      <c r="B13" s="96" t="s">
        <v>798</v>
      </c>
      <c r="C13" s="112">
        <v>-15950.23</v>
      </c>
      <c r="D13" s="118">
        <f t="shared" ref="D13:D34" si="2">+C13+E13</f>
        <v>-15950.23</v>
      </c>
      <c r="E13" s="106">
        <f t="shared" si="1"/>
        <v>0</v>
      </c>
      <c r="F13" s="129"/>
    </row>
    <row r="14" spans="1:6" ht="12.75" customHeight="1" x14ac:dyDescent="0.25">
      <c r="A14" s="95" t="s">
        <v>799</v>
      </c>
      <c r="B14" s="96" t="s">
        <v>780</v>
      </c>
      <c r="C14" s="112"/>
      <c r="D14" s="118">
        <f t="shared" si="2"/>
        <v>0</v>
      </c>
      <c r="E14" s="106">
        <f t="shared" si="1"/>
        <v>0</v>
      </c>
      <c r="F14" s="129"/>
    </row>
    <row r="15" spans="1:6" ht="12.75" customHeight="1" x14ac:dyDescent="0.25">
      <c r="A15" s="95" t="s">
        <v>996</v>
      </c>
      <c r="B15" s="96" t="s">
        <v>997</v>
      </c>
      <c r="C15" s="116">
        <v>330</v>
      </c>
      <c r="D15" s="140">
        <f t="shared" si="2"/>
        <v>330</v>
      </c>
      <c r="E15" s="106">
        <f t="shared" si="1"/>
        <v>0</v>
      </c>
      <c r="F15" s="129"/>
    </row>
    <row r="16" spans="1:6" ht="12.75" customHeight="1" x14ac:dyDescent="0.25">
      <c r="A16" s="95" t="s">
        <v>816</v>
      </c>
      <c r="B16" s="96" t="s">
        <v>817</v>
      </c>
      <c r="C16" s="112">
        <v>-135.33000000000001</v>
      </c>
      <c r="D16" s="118">
        <f t="shared" si="2"/>
        <v>-135.33000000000001</v>
      </c>
      <c r="E16" s="106">
        <f t="shared" ref="E16:E34" si="3">SUM(F16:F16)</f>
        <v>0</v>
      </c>
      <c r="F16" s="129"/>
    </row>
    <row r="17" spans="1:6" ht="12.75" customHeight="1" x14ac:dyDescent="0.25">
      <c r="A17" s="95" t="s">
        <v>783</v>
      </c>
      <c r="B17" s="96" t="s">
        <v>170</v>
      </c>
      <c r="C17" s="112">
        <v>5263.5</v>
      </c>
      <c r="D17" s="118">
        <f t="shared" si="2"/>
        <v>5263.5</v>
      </c>
      <c r="E17" s="106">
        <f t="shared" si="3"/>
        <v>0</v>
      </c>
      <c r="F17" s="129"/>
    </row>
    <row r="18" spans="1:6" ht="12.75" customHeight="1" x14ac:dyDescent="0.25">
      <c r="A18" s="95" t="s">
        <v>694</v>
      </c>
      <c r="B18" s="96" t="s">
        <v>800</v>
      </c>
      <c r="C18" s="112"/>
      <c r="D18" s="118">
        <f t="shared" si="2"/>
        <v>0</v>
      </c>
      <c r="E18" s="106">
        <f t="shared" si="3"/>
        <v>0</v>
      </c>
      <c r="F18" s="129"/>
    </row>
    <row r="19" spans="1:6" ht="12.75" customHeight="1" x14ac:dyDescent="0.25">
      <c r="A19" s="95" t="s">
        <v>801</v>
      </c>
      <c r="B19" s="96" t="s">
        <v>802</v>
      </c>
      <c r="C19" s="112"/>
      <c r="D19" s="118">
        <f t="shared" si="2"/>
        <v>0</v>
      </c>
      <c r="E19" s="106">
        <f t="shared" si="3"/>
        <v>0</v>
      </c>
      <c r="F19" s="129"/>
    </row>
    <row r="20" spans="1:6" ht="12.75" customHeight="1" x14ac:dyDescent="0.25">
      <c r="A20" s="95" t="s">
        <v>926</v>
      </c>
      <c r="B20" s="96" t="s">
        <v>927</v>
      </c>
      <c r="C20" s="112"/>
      <c r="D20" s="118">
        <f t="shared" si="2"/>
        <v>0</v>
      </c>
      <c r="E20" s="106">
        <f t="shared" si="3"/>
        <v>0</v>
      </c>
      <c r="F20" s="129"/>
    </row>
    <row r="21" spans="1:6" ht="12.75" customHeight="1" x14ac:dyDescent="0.25">
      <c r="A21" s="95" t="s">
        <v>814</v>
      </c>
      <c r="B21" s="96" t="s">
        <v>815</v>
      </c>
      <c r="C21" s="112"/>
      <c r="D21" s="118">
        <f t="shared" si="2"/>
        <v>0</v>
      </c>
      <c r="E21" s="106">
        <f t="shared" si="3"/>
        <v>0</v>
      </c>
      <c r="F21" s="129"/>
    </row>
    <row r="22" spans="1:6" ht="12.75" customHeight="1" x14ac:dyDescent="0.25">
      <c r="A22" s="95" t="s">
        <v>664</v>
      </c>
      <c r="B22" s="96" t="s">
        <v>989</v>
      </c>
      <c r="C22" s="112">
        <v>-1819.71</v>
      </c>
      <c r="D22" s="118">
        <f t="shared" si="2"/>
        <v>-1819.71</v>
      </c>
      <c r="E22" s="106">
        <f t="shared" si="3"/>
        <v>0</v>
      </c>
      <c r="F22" s="129"/>
    </row>
    <row r="23" spans="1:6" ht="12.75" customHeight="1" x14ac:dyDescent="0.25">
      <c r="A23" s="95" t="s">
        <v>991</v>
      </c>
      <c r="B23" s="96" t="s">
        <v>990</v>
      </c>
      <c r="C23" s="112"/>
      <c r="D23" s="118">
        <f t="shared" si="2"/>
        <v>0</v>
      </c>
      <c r="E23" s="106">
        <f t="shared" si="3"/>
        <v>0</v>
      </c>
      <c r="F23" s="129"/>
    </row>
    <row r="24" spans="1:6" ht="12.75" customHeight="1" x14ac:dyDescent="0.25">
      <c r="A24" s="95" t="s">
        <v>803</v>
      </c>
      <c r="B24" s="96" t="s">
        <v>804</v>
      </c>
      <c r="C24" s="112"/>
      <c r="D24" s="118">
        <f t="shared" si="2"/>
        <v>0</v>
      </c>
      <c r="E24" s="106">
        <f t="shared" si="3"/>
        <v>0</v>
      </c>
      <c r="F24" s="129"/>
    </row>
    <row r="25" spans="1:6" ht="12.75" customHeight="1" x14ac:dyDescent="0.25">
      <c r="A25" s="95" t="s">
        <v>805</v>
      </c>
      <c r="B25" s="96" t="s">
        <v>806</v>
      </c>
      <c r="C25" s="112"/>
      <c r="D25" s="118">
        <f t="shared" si="2"/>
        <v>0</v>
      </c>
      <c r="E25" s="106">
        <f t="shared" si="3"/>
        <v>0</v>
      </c>
      <c r="F25" s="129"/>
    </row>
    <row r="26" spans="1:6" ht="12.75" customHeight="1" x14ac:dyDescent="0.25">
      <c r="A26" s="95" t="s">
        <v>697</v>
      </c>
      <c r="B26" s="96" t="s">
        <v>807</v>
      </c>
      <c r="C26" s="112"/>
      <c r="D26" s="118">
        <f t="shared" si="2"/>
        <v>0</v>
      </c>
      <c r="E26" s="106">
        <f t="shared" si="3"/>
        <v>0</v>
      </c>
      <c r="F26" s="129"/>
    </row>
    <row r="27" spans="1:6" ht="12.75" customHeight="1" x14ac:dyDescent="0.25">
      <c r="A27" s="95" t="s">
        <v>808</v>
      </c>
      <c r="B27" s="96" t="s">
        <v>809</v>
      </c>
      <c r="C27" s="112"/>
      <c r="D27" s="118">
        <f t="shared" si="2"/>
        <v>0</v>
      </c>
      <c r="E27" s="106">
        <f t="shared" si="3"/>
        <v>0</v>
      </c>
      <c r="F27" s="129"/>
    </row>
    <row r="28" spans="1:6" ht="12.75" customHeight="1" x14ac:dyDescent="0.25">
      <c r="A28" s="95" t="s">
        <v>934</v>
      </c>
      <c r="B28" s="96" t="s">
        <v>953</v>
      </c>
      <c r="C28" s="112">
        <v>-2362.19</v>
      </c>
      <c r="D28" s="118">
        <f t="shared" si="2"/>
        <v>-2362.19</v>
      </c>
      <c r="E28" s="106">
        <f t="shared" si="3"/>
        <v>0</v>
      </c>
      <c r="F28" s="129"/>
    </row>
    <row r="29" spans="1:6" ht="12.75" customHeight="1" x14ac:dyDescent="0.25">
      <c r="A29" s="98" t="s">
        <v>810</v>
      </c>
      <c r="B29" s="99" t="s">
        <v>811</v>
      </c>
      <c r="C29" s="112"/>
      <c r="D29" s="118">
        <f t="shared" si="2"/>
        <v>0</v>
      </c>
      <c r="E29" s="106">
        <f t="shared" si="3"/>
        <v>0</v>
      </c>
      <c r="F29" s="129"/>
    </row>
    <row r="30" spans="1:6" ht="12.75" customHeight="1" x14ac:dyDescent="0.25">
      <c r="A30" s="98" t="s">
        <v>1051</v>
      </c>
      <c r="B30" s="99" t="s">
        <v>1063</v>
      </c>
      <c r="C30" s="112">
        <v>-3587.9</v>
      </c>
      <c r="D30" s="118">
        <f t="shared" si="2"/>
        <v>-3587.9</v>
      </c>
      <c r="E30" s="106">
        <f t="shared" si="3"/>
        <v>0</v>
      </c>
      <c r="F30" s="129"/>
    </row>
    <row r="31" spans="1:6" ht="12.75" customHeight="1" x14ac:dyDescent="0.25">
      <c r="A31" s="98" t="s">
        <v>1053</v>
      </c>
      <c r="B31" s="99" t="s">
        <v>1064</v>
      </c>
      <c r="C31" s="112">
        <v>-3399.24</v>
      </c>
      <c r="D31" s="118">
        <f t="shared" si="2"/>
        <v>-3399.24</v>
      </c>
      <c r="E31" s="106">
        <f t="shared" si="3"/>
        <v>0</v>
      </c>
      <c r="F31" s="129"/>
    </row>
    <row r="32" spans="1:6" ht="12.75" customHeight="1" x14ac:dyDescent="0.25">
      <c r="A32" s="98" t="s">
        <v>1052</v>
      </c>
      <c r="B32" s="99" t="s">
        <v>1065</v>
      </c>
      <c r="C32" s="112">
        <v>1694.4</v>
      </c>
      <c r="D32" s="118">
        <f t="shared" si="2"/>
        <v>1694.4</v>
      </c>
      <c r="E32" s="106">
        <f t="shared" si="3"/>
        <v>0</v>
      </c>
      <c r="F32" s="129"/>
    </row>
    <row r="33" spans="1:6" ht="12.75" customHeight="1" x14ac:dyDescent="0.25">
      <c r="A33" s="98" t="s">
        <v>1062</v>
      </c>
      <c r="B33" s="99" t="s">
        <v>1066</v>
      </c>
      <c r="C33" s="112"/>
      <c r="D33" s="118">
        <f t="shared" si="2"/>
        <v>0</v>
      </c>
      <c r="E33" s="106">
        <f t="shared" si="3"/>
        <v>0</v>
      </c>
      <c r="F33" s="129"/>
    </row>
    <row r="34" spans="1:6" ht="12.75" customHeight="1" thickBot="1" x14ac:dyDescent="0.3">
      <c r="A34" s="100" t="s">
        <v>812</v>
      </c>
      <c r="B34" s="101" t="s">
        <v>813</v>
      </c>
      <c r="C34" s="111"/>
      <c r="D34" s="119">
        <f t="shared" si="2"/>
        <v>0</v>
      </c>
      <c r="E34" s="106">
        <f t="shared" si="3"/>
        <v>0</v>
      </c>
      <c r="F34" s="133"/>
    </row>
    <row r="35" spans="1:6" ht="12.75" customHeight="1" x14ac:dyDescent="0.25">
      <c r="A35" s="102"/>
      <c r="B35" s="103"/>
      <c r="C35" s="113"/>
      <c r="D35" s="113"/>
      <c r="E35" s="107"/>
      <c r="F35" s="134"/>
    </row>
    <row r="36" spans="1:6" ht="12.75" customHeight="1" thickBot="1" x14ac:dyDescent="0.3">
      <c r="A36" s="100"/>
      <c r="B36" s="101"/>
      <c r="C36" s="114"/>
      <c r="D36" s="114"/>
      <c r="E36" s="108"/>
      <c r="F36" s="135"/>
    </row>
    <row r="37" spans="1:6" ht="12.75" customHeight="1" x14ac:dyDescent="0.25">
      <c r="A37" s="92" t="s">
        <v>822</v>
      </c>
      <c r="B37" s="92" t="s">
        <v>823</v>
      </c>
      <c r="C37" s="112"/>
      <c r="D37" s="118">
        <f t="shared" ref="D37:D70" si="4">+C37+E37</f>
        <v>0</v>
      </c>
      <c r="E37" s="106">
        <f t="shared" ref="E37:E102" si="5">SUM(F37:F37)</f>
        <v>0</v>
      </c>
      <c r="F37" s="129"/>
    </row>
    <row r="38" spans="1:6" ht="12.75" customHeight="1" x14ac:dyDescent="0.25">
      <c r="A38" s="92" t="s">
        <v>824</v>
      </c>
      <c r="B38" s="92" t="s">
        <v>955</v>
      </c>
      <c r="C38" s="115">
        <v>-2663.17</v>
      </c>
      <c r="D38" s="120">
        <f t="shared" si="4"/>
        <v>-2663.17</v>
      </c>
      <c r="E38" s="106">
        <f t="shared" si="5"/>
        <v>0</v>
      </c>
      <c r="F38" s="129"/>
    </row>
    <row r="39" spans="1:6" ht="12.75" customHeight="1" x14ac:dyDescent="0.25">
      <c r="A39" s="92" t="s">
        <v>825</v>
      </c>
      <c r="B39" s="92" t="s">
        <v>826</v>
      </c>
      <c r="C39" s="115"/>
      <c r="D39" s="120">
        <f t="shared" si="4"/>
        <v>0</v>
      </c>
      <c r="E39" s="106">
        <f t="shared" si="5"/>
        <v>0</v>
      </c>
      <c r="F39" s="129"/>
    </row>
    <row r="40" spans="1:6" ht="12.75" customHeight="1" x14ac:dyDescent="0.25">
      <c r="A40" s="92" t="s">
        <v>827</v>
      </c>
      <c r="B40" s="92" t="s">
        <v>956</v>
      </c>
      <c r="C40" s="115">
        <v>-1205.8</v>
      </c>
      <c r="D40" s="120">
        <f t="shared" si="4"/>
        <v>-1205.8</v>
      </c>
      <c r="E40" s="106">
        <f t="shared" si="5"/>
        <v>0</v>
      </c>
      <c r="F40" s="129"/>
    </row>
    <row r="41" spans="1:6" ht="12.75" customHeight="1" x14ac:dyDescent="0.25">
      <c r="A41" s="92" t="s">
        <v>828</v>
      </c>
      <c r="B41" s="92" t="s">
        <v>782</v>
      </c>
      <c r="C41" s="115"/>
      <c r="D41" s="120">
        <f t="shared" si="4"/>
        <v>0</v>
      </c>
      <c r="E41" s="106">
        <f t="shared" si="5"/>
        <v>0</v>
      </c>
      <c r="F41" s="129"/>
    </row>
    <row r="42" spans="1:6" ht="12.75" customHeight="1" x14ac:dyDescent="0.25">
      <c r="A42" s="95" t="s">
        <v>829</v>
      </c>
      <c r="B42" s="95" t="s">
        <v>830</v>
      </c>
      <c r="C42" s="115"/>
      <c r="D42" s="120">
        <f t="shared" si="4"/>
        <v>0</v>
      </c>
      <c r="E42" s="106">
        <f t="shared" si="5"/>
        <v>0</v>
      </c>
      <c r="F42" s="129"/>
    </row>
    <row r="43" spans="1:6" ht="12.75" customHeight="1" x14ac:dyDescent="0.25">
      <c r="A43" s="95" t="s">
        <v>831</v>
      </c>
      <c r="B43" s="96" t="s">
        <v>832</v>
      </c>
      <c r="C43" s="141">
        <v>-2493.2800000000002</v>
      </c>
      <c r="D43" s="142">
        <f t="shared" si="4"/>
        <v>-2493.2800000000002</v>
      </c>
      <c r="E43" s="106">
        <f t="shared" si="5"/>
        <v>0</v>
      </c>
      <c r="F43" s="129"/>
    </row>
    <row r="44" spans="1:6" ht="12.75" customHeight="1" x14ac:dyDescent="0.25">
      <c r="A44" s="95" t="s">
        <v>833</v>
      </c>
      <c r="B44" s="96" t="s">
        <v>834</v>
      </c>
      <c r="C44" s="115">
        <v>-29.23</v>
      </c>
      <c r="D44" s="120">
        <f t="shared" si="4"/>
        <v>-29.23</v>
      </c>
      <c r="E44" s="106">
        <f t="shared" si="5"/>
        <v>0</v>
      </c>
      <c r="F44" s="129"/>
    </row>
    <row r="45" spans="1:6" ht="12.75" customHeight="1" x14ac:dyDescent="0.25">
      <c r="A45" s="95" t="s">
        <v>835</v>
      </c>
      <c r="B45" s="96" t="s">
        <v>836</v>
      </c>
      <c r="C45" s="115">
        <v>-601</v>
      </c>
      <c r="D45" s="120">
        <f t="shared" si="4"/>
        <v>-601</v>
      </c>
      <c r="E45" s="106">
        <f t="shared" si="5"/>
        <v>0</v>
      </c>
      <c r="F45" s="129"/>
    </row>
    <row r="46" spans="1:6" ht="12.75" customHeight="1" x14ac:dyDescent="0.25">
      <c r="A46" s="95" t="s">
        <v>837</v>
      </c>
      <c r="B46" s="96" t="s">
        <v>838</v>
      </c>
      <c r="C46" s="141"/>
      <c r="D46" s="120">
        <f t="shared" si="4"/>
        <v>0</v>
      </c>
      <c r="E46" s="106">
        <f t="shared" si="5"/>
        <v>0</v>
      </c>
      <c r="F46" s="129"/>
    </row>
    <row r="47" spans="1:6" ht="12.75" customHeight="1" x14ac:dyDescent="0.25">
      <c r="A47" s="95" t="s">
        <v>839</v>
      </c>
      <c r="B47" s="96" t="s">
        <v>5</v>
      </c>
      <c r="C47" s="141"/>
      <c r="D47" s="120">
        <f t="shared" si="4"/>
        <v>0</v>
      </c>
      <c r="E47" s="106">
        <f t="shared" si="5"/>
        <v>0</v>
      </c>
      <c r="F47" s="129"/>
    </row>
    <row r="48" spans="1:6" ht="12.75" customHeight="1" x14ac:dyDescent="0.25">
      <c r="A48" s="95" t="s">
        <v>1080</v>
      </c>
      <c r="B48" s="96" t="s">
        <v>5</v>
      </c>
      <c r="C48" s="141"/>
      <c r="D48" s="120">
        <f t="shared" si="4"/>
        <v>0</v>
      </c>
      <c r="E48" s="106"/>
      <c r="F48" s="129"/>
    </row>
    <row r="49" spans="1:6" ht="12.75" customHeight="1" x14ac:dyDescent="0.25">
      <c r="A49" s="95" t="s">
        <v>840</v>
      </c>
      <c r="B49" s="96" t="s">
        <v>6</v>
      </c>
      <c r="C49" s="141"/>
      <c r="D49" s="120">
        <f t="shared" si="4"/>
        <v>0</v>
      </c>
      <c r="E49" s="106">
        <f t="shared" si="5"/>
        <v>0</v>
      </c>
      <c r="F49" s="129"/>
    </row>
    <row r="50" spans="1:6" ht="12.75" customHeight="1" x14ac:dyDescent="0.25">
      <c r="A50" s="95" t="s">
        <v>841</v>
      </c>
      <c r="B50" s="96" t="s">
        <v>92</v>
      </c>
      <c r="C50" s="141"/>
      <c r="D50" s="120">
        <f t="shared" si="4"/>
        <v>0</v>
      </c>
      <c r="E50" s="106">
        <f t="shared" si="5"/>
        <v>0</v>
      </c>
      <c r="F50" s="129"/>
    </row>
    <row r="51" spans="1:6" ht="12.75" customHeight="1" x14ac:dyDescent="0.25">
      <c r="A51" s="95" t="s">
        <v>842</v>
      </c>
      <c r="B51" s="96" t="s">
        <v>843</v>
      </c>
      <c r="C51" s="141">
        <v>-10986.68</v>
      </c>
      <c r="D51" s="120">
        <f t="shared" si="4"/>
        <v>-10986.68</v>
      </c>
      <c r="E51" s="106">
        <f t="shared" si="5"/>
        <v>0</v>
      </c>
      <c r="F51" s="129"/>
    </row>
    <row r="52" spans="1:6" ht="12.75" customHeight="1" x14ac:dyDescent="0.25">
      <c r="A52" s="95" t="s">
        <v>1081</v>
      </c>
      <c r="B52" s="96" t="s">
        <v>843</v>
      </c>
      <c r="C52" s="141"/>
      <c r="D52" s="120">
        <f t="shared" si="4"/>
        <v>0</v>
      </c>
      <c r="E52" s="106"/>
      <c r="F52" s="129"/>
    </row>
    <row r="53" spans="1:6" ht="12.75" customHeight="1" x14ac:dyDescent="0.25">
      <c r="A53" s="95" t="s">
        <v>949</v>
      </c>
      <c r="B53" s="96" t="s">
        <v>950</v>
      </c>
      <c r="C53" s="141"/>
      <c r="D53" s="120">
        <f t="shared" si="4"/>
        <v>0</v>
      </c>
      <c r="E53" s="106">
        <f t="shared" si="5"/>
        <v>0</v>
      </c>
      <c r="F53" s="129"/>
    </row>
    <row r="54" spans="1:6" ht="12.75" customHeight="1" x14ac:dyDescent="0.25">
      <c r="A54" s="95" t="s">
        <v>844</v>
      </c>
      <c r="B54" s="96" t="s">
        <v>845</v>
      </c>
      <c r="C54" s="141"/>
      <c r="D54" s="120">
        <f t="shared" si="4"/>
        <v>0</v>
      </c>
      <c r="E54" s="106">
        <f t="shared" si="5"/>
        <v>0</v>
      </c>
      <c r="F54" s="129"/>
    </row>
    <row r="55" spans="1:6" ht="12.75" customHeight="1" x14ac:dyDescent="0.25">
      <c r="A55" s="95" t="s">
        <v>846</v>
      </c>
      <c r="B55" s="96" t="s">
        <v>847</v>
      </c>
      <c r="C55" s="115"/>
      <c r="D55" s="120">
        <f t="shared" si="4"/>
        <v>0</v>
      </c>
      <c r="E55" s="106">
        <f t="shared" si="5"/>
        <v>0</v>
      </c>
      <c r="F55" s="129"/>
    </row>
    <row r="56" spans="1:6" ht="12.75" customHeight="1" x14ac:dyDescent="0.25">
      <c r="A56" s="95" t="s">
        <v>848</v>
      </c>
      <c r="B56" s="96" t="s">
        <v>849</v>
      </c>
      <c r="C56" s="115"/>
      <c r="D56" s="120">
        <f t="shared" si="4"/>
        <v>0</v>
      </c>
      <c r="E56" s="106">
        <f t="shared" si="5"/>
        <v>0</v>
      </c>
      <c r="F56" s="129"/>
    </row>
    <row r="57" spans="1:6" ht="12.75" customHeight="1" x14ac:dyDescent="0.25">
      <c r="A57" s="97" t="s">
        <v>964</v>
      </c>
      <c r="B57" s="97" t="s">
        <v>976</v>
      </c>
      <c r="C57" s="115"/>
      <c r="D57" s="120">
        <f t="shared" si="4"/>
        <v>0</v>
      </c>
      <c r="E57" s="106">
        <f t="shared" si="5"/>
        <v>0</v>
      </c>
      <c r="F57" s="129"/>
    </row>
    <row r="58" spans="1:6" ht="12.75" customHeight="1" x14ac:dyDescent="0.25">
      <c r="A58" s="97" t="s">
        <v>965</v>
      </c>
      <c r="B58" s="97" t="s">
        <v>977</v>
      </c>
      <c r="C58" s="115"/>
      <c r="D58" s="120">
        <f t="shared" si="4"/>
        <v>0</v>
      </c>
      <c r="E58" s="106">
        <f t="shared" si="5"/>
        <v>0</v>
      </c>
      <c r="F58" s="129"/>
    </row>
    <row r="59" spans="1:6" ht="12.75" customHeight="1" x14ac:dyDescent="0.25">
      <c r="A59" s="97" t="s">
        <v>966</v>
      </c>
      <c r="B59" s="97" t="s">
        <v>978</v>
      </c>
      <c r="C59" s="115"/>
      <c r="D59" s="120">
        <f t="shared" si="4"/>
        <v>0</v>
      </c>
      <c r="E59" s="106">
        <f t="shared" si="5"/>
        <v>0</v>
      </c>
      <c r="F59" s="129"/>
    </row>
    <row r="60" spans="1:6" ht="12.75" customHeight="1" x14ac:dyDescent="0.25">
      <c r="A60" s="97" t="s">
        <v>1000</v>
      </c>
      <c r="B60" s="97" t="s">
        <v>1001</v>
      </c>
      <c r="C60" s="115"/>
      <c r="D60" s="120">
        <f t="shared" si="4"/>
        <v>0</v>
      </c>
      <c r="E60" s="106">
        <f t="shared" si="5"/>
        <v>0</v>
      </c>
      <c r="F60" s="129"/>
    </row>
    <row r="61" spans="1:6" ht="12.75" customHeight="1" x14ac:dyDescent="0.25">
      <c r="A61" s="95" t="s">
        <v>850</v>
      </c>
      <c r="B61" s="96" t="s">
        <v>957</v>
      </c>
      <c r="C61" s="143">
        <v>3915</v>
      </c>
      <c r="D61" s="144">
        <f t="shared" si="4"/>
        <v>3915</v>
      </c>
      <c r="E61" s="106">
        <f t="shared" si="5"/>
        <v>0</v>
      </c>
      <c r="F61" s="129"/>
    </row>
    <row r="62" spans="1:6" ht="12.75" customHeight="1" x14ac:dyDescent="0.25">
      <c r="A62" s="95" t="s">
        <v>851</v>
      </c>
      <c r="B62" s="96" t="s">
        <v>852</v>
      </c>
      <c r="C62" s="143"/>
      <c r="D62" s="144">
        <f t="shared" si="4"/>
        <v>0</v>
      </c>
      <c r="E62" s="106">
        <f t="shared" si="5"/>
        <v>0</v>
      </c>
      <c r="F62" s="129"/>
    </row>
    <row r="63" spans="1:6" ht="12.75" customHeight="1" x14ac:dyDescent="0.25">
      <c r="A63" s="95" t="s">
        <v>853</v>
      </c>
      <c r="B63" s="96" t="s">
        <v>854</v>
      </c>
      <c r="C63" s="143"/>
      <c r="D63" s="144">
        <f t="shared" si="4"/>
        <v>0</v>
      </c>
      <c r="E63" s="106">
        <f t="shared" si="5"/>
        <v>0</v>
      </c>
      <c r="F63" s="129"/>
    </row>
    <row r="64" spans="1:6" ht="12.75" customHeight="1" x14ac:dyDescent="0.25">
      <c r="A64" s="95" t="s">
        <v>855</v>
      </c>
      <c r="B64" s="96" t="s">
        <v>856</v>
      </c>
      <c r="C64" s="143"/>
      <c r="D64" s="144">
        <f t="shared" si="4"/>
        <v>0</v>
      </c>
      <c r="E64" s="106">
        <f t="shared" si="5"/>
        <v>0</v>
      </c>
      <c r="F64" s="129"/>
    </row>
    <row r="65" spans="1:6" ht="12.75" customHeight="1" x14ac:dyDescent="0.25">
      <c r="A65" s="95" t="s">
        <v>857</v>
      </c>
      <c r="B65" s="96" t="s">
        <v>858</v>
      </c>
      <c r="C65" s="334">
        <v>9754.2999999999993</v>
      </c>
      <c r="D65" s="144">
        <f t="shared" si="4"/>
        <v>9754.2999999999993</v>
      </c>
      <c r="E65" s="106">
        <f t="shared" si="5"/>
        <v>0</v>
      </c>
      <c r="F65" s="129"/>
    </row>
    <row r="66" spans="1:6" ht="12.75" customHeight="1" x14ac:dyDescent="0.25">
      <c r="A66" s="95" t="s">
        <v>702</v>
      </c>
      <c r="B66" s="96" t="s">
        <v>958</v>
      </c>
      <c r="C66" s="143">
        <v>-397.03</v>
      </c>
      <c r="D66" s="144">
        <f t="shared" si="4"/>
        <v>-397.03</v>
      </c>
      <c r="E66" s="106">
        <f t="shared" si="5"/>
        <v>0</v>
      </c>
      <c r="F66" s="129"/>
    </row>
    <row r="67" spans="1:6" ht="12.75" customHeight="1" x14ac:dyDescent="0.25">
      <c r="A67" s="95" t="s">
        <v>859</v>
      </c>
      <c r="B67" s="96" t="s">
        <v>860</v>
      </c>
      <c r="C67" s="143">
        <v>-1934.08</v>
      </c>
      <c r="D67" s="144">
        <f t="shared" si="4"/>
        <v>-1934.08</v>
      </c>
      <c r="E67" s="106">
        <f t="shared" si="5"/>
        <v>0</v>
      </c>
      <c r="F67" s="129"/>
    </row>
    <row r="68" spans="1:6" ht="12.75" customHeight="1" x14ac:dyDescent="0.25">
      <c r="A68" s="95" t="s">
        <v>861</v>
      </c>
      <c r="B68" s="96" t="s">
        <v>862</v>
      </c>
      <c r="C68" s="143">
        <v>10789.72</v>
      </c>
      <c r="D68" s="144">
        <f t="shared" si="4"/>
        <v>10789.72</v>
      </c>
      <c r="E68" s="106">
        <f t="shared" si="5"/>
        <v>0</v>
      </c>
      <c r="F68" s="129"/>
    </row>
    <row r="69" spans="1:6" ht="12.75" customHeight="1" x14ac:dyDescent="0.25">
      <c r="A69" s="95" t="s">
        <v>863</v>
      </c>
      <c r="B69" s="96" t="s">
        <v>864</v>
      </c>
      <c r="C69" s="143"/>
      <c r="D69" s="144">
        <f t="shared" si="4"/>
        <v>0</v>
      </c>
      <c r="E69" s="106">
        <f t="shared" si="5"/>
        <v>0</v>
      </c>
      <c r="F69" s="129"/>
    </row>
    <row r="70" spans="1:6" ht="12.75" customHeight="1" x14ac:dyDescent="0.25">
      <c r="A70" s="95" t="s">
        <v>865</v>
      </c>
      <c r="B70" s="96" t="s">
        <v>866</v>
      </c>
      <c r="C70" s="143"/>
      <c r="D70" s="144">
        <f t="shared" si="4"/>
        <v>0</v>
      </c>
      <c r="E70" s="106">
        <f t="shared" si="5"/>
        <v>0</v>
      </c>
      <c r="F70" s="129"/>
    </row>
    <row r="71" spans="1:6" ht="12.75" customHeight="1" x14ac:dyDescent="0.25">
      <c r="A71" s="95" t="s">
        <v>867</v>
      </c>
      <c r="B71" s="96" t="s">
        <v>868</v>
      </c>
      <c r="C71" s="143"/>
      <c r="D71" s="144">
        <f t="shared" ref="D71:D102" si="6">+C71+E71</f>
        <v>0</v>
      </c>
      <c r="E71" s="106">
        <f t="shared" si="5"/>
        <v>0</v>
      </c>
      <c r="F71" s="129"/>
    </row>
    <row r="72" spans="1:6" ht="12.75" customHeight="1" x14ac:dyDescent="0.25">
      <c r="A72" s="95" t="s">
        <v>869</v>
      </c>
      <c r="B72" s="96" t="s">
        <v>870</v>
      </c>
      <c r="C72" s="143"/>
      <c r="D72" s="144">
        <f t="shared" si="6"/>
        <v>0</v>
      </c>
      <c r="E72" s="106">
        <f t="shared" si="5"/>
        <v>0</v>
      </c>
      <c r="F72" s="129"/>
    </row>
    <row r="73" spans="1:6" ht="12.75" customHeight="1" x14ac:dyDescent="0.25">
      <c r="A73" s="95" t="s">
        <v>871</v>
      </c>
      <c r="B73" s="96" t="s">
        <v>870</v>
      </c>
      <c r="C73" s="143"/>
      <c r="D73" s="144">
        <f t="shared" si="6"/>
        <v>0</v>
      </c>
      <c r="E73" s="106">
        <f t="shared" si="5"/>
        <v>0</v>
      </c>
      <c r="F73" s="129"/>
    </row>
    <row r="74" spans="1:6" ht="12.75" customHeight="1" x14ac:dyDescent="0.25">
      <c r="A74" s="95" t="s">
        <v>872</v>
      </c>
      <c r="B74" s="96" t="s">
        <v>873</v>
      </c>
      <c r="C74" s="143"/>
      <c r="D74" s="144">
        <f t="shared" si="6"/>
        <v>0</v>
      </c>
      <c r="E74" s="106">
        <f t="shared" si="5"/>
        <v>0</v>
      </c>
      <c r="F74" s="129"/>
    </row>
    <row r="75" spans="1:6" ht="12.75" customHeight="1" x14ac:dyDescent="0.25">
      <c r="A75" s="95" t="s">
        <v>874</v>
      </c>
      <c r="B75" s="96" t="s">
        <v>875</v>
      </c>
      <c r="C75" s="143"/>
      <c r="D75" s="144">
        <f t="shared" si="6"/>
        <v>0</v>
      </c>
      <c r="E75" s="106">
        <f t="shared" si="5"/>
        <v>0</v>
      </c>
      <c r="F75" s="129"/>
    </row>
    <row r="76" spans="1:6" ht="12.75" customHeight="1" x14ac:dyDescent="0.25">
      <c r="A76" s="95" t="s">
        <v>924</v>
      </c>
      <c r="B76" s="96" t="s">
        <v>925</v>
      </c>
      <c r="C76" s="334">
        <v>1733.34</v>
      </c>
      <c r="D76" s="144">
        <f t="shared" si="6"/>
        <v>1733.34</v>
      </c>
      <c r="E76" s="106">
        <f t="shared" si="5"/>
        <v>0</v>
      </c>
      <c r="F76" s="129"/>
    </row>
    <row r="77" spans="1:6" ht="12.75" customHeight="1" x14ac:dyDescent="0.25">
      <c r="A77" s="95" t="s">
        <v>876</v>
      </c>
      <c r="B77" s="96" t="s">
        <v>877</v>
      </c>
      <c r="C77" s="143"/>
      <c r="D77" s="144">
        <f t="shared" si="6"/>
        <v>0</v>
      </c>
      <c r="E77" s="106">
        <f t="shared" si="5"/>
        <v>0</v>
      </c>
      <c r="F77" s="129"/>
    </row>
    <row r="78" spans="1:6" ht="12.75" customHeight="1" x14ac:dyDescent="0.25">
      <c r="A78" s="95" t="s">
        <v>878</v>
      </c>
      <c r="B78" s="96" t="s">
        <v>5</v>
      </c>
      <c r="C78" s="143">
        <v>4332.43</v>
      </c>
      <c r="D78" s="144">
        <f t="shared" si="6"/>
        <v>4332.43</v>
      </c>
      <c r="E78" s="106">
        <f t="shared" si="5"/>
        <v>0</v>
      </c>
      <c r="F78" s="129"/>
    </row>
    <row r="79" spans="1:6" ht="12.75" customHeight="1" x14ac:dyDescent="0.25">
      <c r="A79" s="95" t="s">
        <v>879</v>
      </c>
      <c r="B79" s="96" t="s">
        <v>880</v>
      </c>
      <c r="C79" s="143"/>
      <c r="D79" s="144">
        <f t="shared" si="6"/>
        <v>0</v>
      </c>
      <c r="E79" s="106">
        <f t="shared" si="5"/>
        <v>0</v>
      </c>
      <c r="F79" s="129"/>
    </row>
    <row r="80" spans="1:6" ht="12.75" customHeight="1" x14ac:dyDescent="0.25">
      <c r="A80" s="95" t="s">
        <v>951</v>
      </c>
      <c r="B80" s="96" t="s">
        <v>952</v>
      </c>
      <c r="C80" s="115"/>
      <c r="D80" s="120">
        <f t="shared" si="6"/>
        <v>0</v>
      </c>
      <c r="E80" s="106">
        <f t="shared" si="5"/>
        <v>0</v>
      </c>
      <c r="F80" s="129"/>
    </row>
    <row r="81" spans="1:6" ht="12.75" customHeight="1" x14ac:dyDescent="0.25">
      <c r="A81" s="95" t="s">
        <v>962</v>
      </c>
      <c r="B81" s="96" t="s">
        <v>961</v>
      </c>
      <c r="C81" s="334">
        <v>6250</v>
      </c>
      <c r="D81" s="144">
        <f t="shared" si="6"/>
        <v>6250</v>
      </c>
      <c r="E81" s="106">
        <f t="shared" si="5"/>
        <v>0</v>
      </c>
      <c r="F81" s="129"/>
    </row>
    <row r="82" spans="1:6" ht="12.75" customHeight="1" x14ac:dyDescent="0.25">
      <c r="A82" s="95" t="s">
        <v>881</v>
      </c>
      <c r="B82" s="96" t="s">
        <v>730</v>
      </c>
      <c r="C82" s="334">
        <v>850.08</v>
      </c>
      <c r="D82" s="144">
        <f t="shared" si="6"/>
        <v>850.08</v>
      </c>
      <c r="E82" s="106">
        <f t="shared" si="5"/>
        <v>0</v>
      </c>
      <c r="F82" s="129"/>
    </row>
    <row r="83" spans="1:6" ht="12.75" customHeight="1" x14ac:dyDescent="0.25">
      <c r="A83" s="95" t="s">
        <v>882</v>
      </c>
      <c r="B83" s="96" t="s">
        <v>883</v>
      </c>
      <c r="C83" s="334"/>
      <c r="D83" s="144">
        <f t="shared" si="6"/>
        <v>0</v>
      </c>
      <c r="E83" s="106">
        <f t="shared" si="5"/>
        <v>0</v>
      </c>
      <c r="F83" s="129"/>
    </row>
    <row r="84" spans="1:6" ht="12.75" customHeight="1" x14ac:dyDescent="0.25">
      <c r="A84" s="95" t="s">
        <v>914</v>
      </c>
      <c r="B84" s="96" t="s">
        <v>916</v>
      </c>
      <c r="C84" s="334"/>
      <c r="D84" s="144">
        <f t="shared" si="6"/>
        <v>0</v>
      </c>
      <c r="E84" s="106">
        <f t="shared" si="5"/>
        <v>0</v>
      </c>
      <c r="F84" s="129"/>
    </row>
    <row r="85" spans="1:6" ht="12.75" customHeight="1" x14ac:dyDescent="0.25">
      <c r="A85" s="95" t="s">
        <v>915</v>
      </c>
      <c r="B85" s="96" t="s">
        <v>917</v>
      </c>
      <c r="C85" s="334"/>
      <c r="D85" s="144">
        <f t="shared" si="6"/>
        <v>0</v>
      </c>
      <c r="E85" s="106">
        <f t="shared" si="5"/>
        <v>0</v>
      </c>
      <c r="F85" s="129"/>
    </row>
    <row r="86" spans="1:6" ht="12.75" customHeight="1" x14ac:dyDescent="0.25">
      <c r="A86" s="95" t="s">
        <v>921</v>
      </c>
      <c r="B86" s="96" t="s">
        <v>922</v>
      </c>
      <c r="C86" s="334"/>
      <c r="D86" s="144">
        <f t="shared" si="6"/>
        <v>0</v>
      </c>
      <c r="E86" s="106">
        <f t="shared" si="5"/>
        <v>0</v>
      </c>
      <c r="F86" s="129"/>
    </row>
    <row r="87" spans="1:6" ht="12.75" customHeight="1" x14ac:dyDescent="0.25">
      <c r="A87" s="95" t="s">
        <v>700</v>
      </c>
      <c r="B87" s="96" t="s">
        <v>884</v>
      </c>
      <c r="C87" s="334">
        <v>205.54</v>
      </c>
      <c r="D87" s="144">
        <f t="shared" si="6"/>
        <v>205.54</v>
      </c>
      <c r="E87" s="106">
        <f t="shared" si="5"/>
        <v>0</v>
      </c>
      <c r="F87" s="129"/>
    </row>
    <row r="88" spans="1:6" ht="12.75" customHeight="1" x14ac:dyDescent="0.25">
      <c r="A88" s="95" t="s">
        <v>601</v>
      </c>
      <c r="B88" s="96" t="s">
        <v>885</v>
      </c>
      <c r="C88" s="334"/>
      <c r="D88" s="144">
        <f t="shared" si="6"/>
        <v>0</v>
      </c>
      <c r="E88" s="106">
        <f t="shared" si="5"/>
        <v>0</v>
      </c>
      <c r="F88" s="129"/>
    </row>
    <row r="89" spans="1:6" ht="12.75" customHeight="1" x14ac:dyDescent="0.25">
      <c r="A89" s="95" t="s">
        <v>886</v>
      </c>
      <c r="B89" s="96" t="s">
        <v>887</v>
      </c>
      <c r="C89" s="334">
        <v>1.1499999999999999</v>
      </c>
      <c r="D89" s="144">
        <f t="shared" si="6"/>
        <v>1.1499999999999999</v>
      </c>
      <c r="E89" s="106">
        <f t="shared" si="5"/>
        <v>0</v>
      </c>
      <c r="F89" s="129"/>
    </row>
    <row r="90" spans="1:6" ht="12.75" customHeight="1" x14ac:dyDescent="0.25">
      <c r="A90" s="95" t="s">
        <v>1054</v>
      </c>
      <c r="B90" s="96" t="s">
        <v>1067</v>
      </c>
      <c r="C90" s="334">
        <v>1177.47</v>
      </c>
      <c r="D90" s="144">
        <f t="shared" si="6"/>
        <v>1177.47</v>
      </c>
      <c r="E90" s="106">
        <f t="shared" si="5"/>
        <v>0</v>
      </c>
      <c r="F90" s="129"/>
    </row>
    <row r="91" spans="1:6" ht="12.75" customHeight="1" x14ac:dyDescent="0.25">
      <c r="A91" s="95" t="s">
        <v>282</v>
      </c>
      <c r="B91" s="96" t="s">
        <v>888</v>
      </c>
      <c r="C91" s="334"/>
      <c r="D91" s="144">
        <f t="shared" si="6"/>
        <v>0</v>
      </c>
      <c r="E91" s="106">
        <f t="shared" si="5"/>
        <v>0</v>
      </c>
      <c r="F91" s="129"/>
    </row>
    <row r="92" spans="1:6" ht="12.75" customHeight="1" x14ac:dyDescent="0.25">
      <c r="A92" s="95" t="s">
        <v>889</v>
      </c>
      <c r="B92" s="96" t="s">
        <v>890</v>
      </c>
      <c r="C92" s="334">
        <v>666.66</v>
      </c>
      <c r="D92" s="144">
        <f t="shared" si="6"/>
        <v>666.66</v>
      </c>
      <c r="E92" s="106">
        <f t="shared" si="5"/>
        <v>0</v>
      </c>
      <c r="F92" s="129"/>
    </row>
    <row r="93" spans="1:6" ht="12.75" customHeight="1" x14ac:dyDescent="0.25">
      <c r="A93" s="92" t="s">
        <v>891</v>
      </c>
      <c r="B93" s="96" t="s">
        <v>892</v>
      </c>
      <c r="C93" s="334">
        <v>71.31</v>
      </c>
      <c r="D93" s="144">
        <f t="shared" si="6"/>
        <v>71.31</v>
      </c>
      <c r="E93" s="106">
        <f t="shared" si="5"/>
        <v>0</v>
      </c>
      <c r="F93" s="129"/>
    </row>
    <row r="94" spans="1:6" ht="12.75" customHeight="1" x14ac:dyDescent="0.25">
      <c r="A94" s="95" t="s">
        <v>704</v>
      </c>
      <c r="B94" s="96" t="s">
        <v>893</v>
      </c>
      <c r="C94" s="334"/>
      <c r="D94" s="144">
        <f t="shared" si="6"/>
        <v>0</v>
      </c>
      <c r="E94" s="106">
        <f t="shared" si="5"/>
        <v>0</v>
      </c>
      <c r="F94" s="129"/>
    </row>
    <row r="95" spans="1:6" ht="12.75" customHeight="1" x14ac:dyDescent="0.25">
      <c r="A95" s="95" t="s">
        <v>894</v>
      </c>
      <c r="B95" s="96" t="s">
        <v>3</v>
      </c>
      <c r="C95" s="334"/>
      <c r="D95" s="144">
        <f t="shared" si="6"/>
        <v>0</v>
      </c>
      <c r="E95" s="106">
        <f t="shared" si="5"/>
        <v>0</v>
      </c>
      <c r="F95" s="129"/>
    </row>
    <row r="96" spans="1:6" ht="12.75" customHeight="1" x14ac:dyDescent="0.25">
      <c r="A96" s="95" t="s">
        <v>895</v>
      </c>
      <c r="B96" s="96" t="s">
        <v>896</v>
      </c>
      <c r="C96" s="334"/>
      <c r="D96" s="144">
        <f t="shared" si="6"/>
        <v>0</v>
      </c>
      <c r="E96" s="106">
        <f t="shared" si="5"/>
        <v>0</v>
      </c>
      <c r="F96" s="129"/>
    </row>
    <row r="97" spans="1:6" ht="12.75" customHeight="1" x14ac:dyDescent="0.25">
      <c r="A97" s="95" t="s">
        <v>897</v>
      </c>
      <c r="B97" s="96" t="s">
        <v>92</v>
      </c>
      <c r="C97" s="334"/>
      <c r="D97" s="144">
        <f t="shared" si="6"/>
        <v>0</v>
      </c>
      <c r="E97" s="106">
        <f t="shared" si="5"/>
        <v>0</v>
      </c>
      <c r="F97" s="129"/>
    </row>
    <row r="98" spans="1:6" ht="12.75" customHeight="1" x14ac:dyDescent="0.25">
      <c r="A98" s="95" t="s">
        <v>291</v>
      </c>
      <c r="B98" s="96" t="s">
        <v>14</v>
      </c>
      <c r="C98" s="334">
        <v>145.4</v>
      </c>
      <c r="D98" s="144">
        <f t="shared" si="6"/>
        <v>145.4</v>
      </c>
      <c r="E98" s="106">
        <f t="shared" si="5"/>
        <v>0</v>
      </c>
      <c r="F98" s="129"/>
    </row>
    <row r="99" spans="1:6" ht="12.75" customHeight="1" x14ac:dyDescent="0.25">
      <c r="A99" s="95" t="s">
        <v>898</v>
      </c>
      <c r="B99" s="96" t="s">
        <v>959</v>
      </c>
      <c r="C99" s="334">
        <v>4321</v>
      </c>
      <c r="D99" s="144">
        <f t="shared" si="6"/>
        <v>4321</v>
      </c>
      <c r="E99" s="106">
        <f t="shared" si="5"/>
        <v>0</v>
      </c>
      <c r="F99" s="129"/>
    </row>
    <row r="100" spans="1:6" ht="12.75" customHeight="1" x14ac:dyDescent="0.25">
      <c r="A100" s="95" t="s">
        <v>372</v>
      </c>
      <c r="B100" s="96" t="s">
        <v>164</v>
      </c>
      <c r="C100" s="334"/>
      <c r="D100" s="144">
        <f t="shared" si="6"/>
        <v>0</v>
      </c>
      <c r="E100" s="106">
        <f t="shared" si="5"/>
        <v>0</v>
      </c>
      <c r="F100" s="129"/>
    </row>
    <row r="101" spans="1:6" ht="12.75" customHeight="1" x14ac:dyDescent="0.25">
      <c r="A101" s="95" t="s">
        <v>899</v>
      </c>
      <c r="B101" s="96" t="s">
        <v>15</v>
      </c>
      <c r="C101" s="334">
        <v>229.31</v>
      </c>
      <c r="D101" s="144">
        <f t="shared" si="6"/>
        <v>229.31</v>
      </c>
      <c r="E101" s="106">
        <f t="shared" si="5"/>
        <v>0</v>
      </c>
      <c r="F101" s="129"/>
    </row>
    <row r="102" spans="1:6" ht="12.75" customHeight="1" x14ac:dyDescent="0.25">
      <c r="A102" s="95" t="s">
        <v>900</v>
      </c>
      <c r="B102" s="96" t="s">
        <v>972</v>
      </c>
      <c r="C102" s="334"/>
      <c r="D102" s="144">
        <f t="shared" si="6"/>
        <v>0</v>
      </c>
      <c r="E102" s="106">
        <f t="shared" si="5"/>
        <v>0</v>
      </c>
      <c r="F102" s="129"/>
    </row>
    <row r="103" spans="1:6" ht="12.75" customHeight="1" x14ac:dyDescent="0.25">
      <c r="A103" s="97" t="s">
        <v>967</v>
      </c>
      <c r="B103" s="92" t="s">
        <v>979</v>
      </c>
      <c r="C103" s="334"/>
      <c r="D103" s="144">
        <f t="shared" ref="D103:D119" si="7">+C103+E103</f>
        <v>0</v>
      </c>
      <c r="E103" s="106">
        <f t="shared" ref="E103:E119" si="8">SUM(F103:F103)</f>
        <v>0</v>
      </c>
      <c r="F103" s="129"/>
    </row>
    <row r="104" spans="1:6" ht="12.75" customHeight="1" x14ac:dyDescent="0.25">
      <c r="A104" s="97" t="s">
        <v>968</v>
      </c>
      <c r="B104" s="92" t="s">
        <v>980</v>
      </c>
      <c r="C104" s="334"/>
      <c r="D104" s="144">
        <f t="shared" si="7"/>
        <v>0</v>
      </c>
      <c r="E104" s="106">
        <f t="shared" si="8"/>
        <v>0</v>
      </c>
      <c r="F104" s="129"/>
    </row>
    <row r="105" spans="1:6" ht="12.75" customHeight="1" x14ac:dyDescent="0.25">
      <c r="A105" s="97" t="s">
        <v>969</v>
      </c>
      <c r="B105" s="92" t="s">
        <v>981</v>
      </c>
      <c r="C105" s="334"/>
      <c r="D105" s="144">
        <f t="shared" si="7"/>
        <v>0</v>
      </c>
      <c r="E105" s="106">
        <f t="shared" si="8"/>
        <v>0</v>
      </c>
      <c r="F105" s="129"/>
    </row>
    <row r="106" spans="1:6" ht="12.75" customHeight="1" x14ac:dyDescent="0.25">
      <c r="A106" s="97" t="s">
        <v>970</v>
      </c>
      <c r="B106" s="92" t="s">
        <v>982</v>
      </c>
      <c r="C106" s="334"/>
      <c r="D106" s="144">
        <f t="shared" si="7"/>
        <v>0</v>
      </c>
      <c r="E106" s="106">
        <f t="shared" si="8"/>
        <v>0</v>
      </c>
      <c r="F106" s="129"/>
    </row>
    <row r="107" spans="1:6" ht="12.75" customHeight="1" x14ac:dyDescent="0.25">
      <c r="A107" s="97" t="s">
        <v>973</v>
      </c>
      <c r="B107" s="92" t="s">
        <v>983</v>
      </c>
      <c r="C107" s="334"/>
      <c r="D107" s="144">
        <f t="shared" si="7"/>
        <v>0</v>
      </c>
      <c r="E107" s="106">
        <f t="shared" si="8"/>
        <v>0</v>
      </c>
      <c r="F107" s="129"/>
    </row>
    <row r="108" spans="1:6" ht="12.75" customHeight="1" x14ac:dyDescent="0.25">
      <c r="A108" s="97" t="s">
        <v>971</v>
      </c>
      <c r="B108" s="92" t="s">
        <v>984</v>
      </c>
      <c r="C108" s="334"/>
      <c r="D108" s="144">
        <f t="shared" si="7"/>
        <v>0</v>
      </c>
      <c r="E108" s="106">
        <f t="shared" si="8"/>
        <v>0</v>
      </c>
      <c r="F108" s="129"/>
    </row>
    <row r="109" spans="1:6" ht="12.75" customHeight="1" x14ac:dyDescent="0.25">
      <c r="A109" s="97" t="s">
        <v>1003</v>
      </c>
      <c r="B109" s="92" t="s">
        <v>1004</v>
      </c>
      <c r="C109" s="334"/>
      <c r="D109" s="144">
        <f t="shared" si="7"/>
        <v>0</v>
      </c>
      <c r="E109" s="106">
        <f t="shared" si="8"/>
        <v>0</v>
      </c>
      <c r="F109" s="129"/>
    </row>
    <row r="110" spans="1:6" ht="12.75" customHeight="1" x14ac:dyDescent="0.25">
      <c r="A110" s="97" t="s">
        <v>1002</v>
      </c>
      <c r="B110" s="92" t="s">
        <v>1001</v>
      </c>
      <c r="C110" s="334"/>
      <c r="D110" s="144">
        <f t="shared" si="7"/>
        <v>0</v>
      </c>
      <c r="E110" s="106">
        <f t="shared" si="8"/>
        <v>0</v>
      </c>
      <c r="F110" s="129"/>
    </row>
    <row r="111" spans="1:6" ht="12.75" customHeight="1" x14ac:dyDescent="0.25">
      <c r="A111" s="95" t="s">
        <v>901</v>
      </c>
      <c r="B111" s="96" t="s">
        <v>902</v>
      </c>
      <c r="C111" s="334"/>
      <c r="D111" s="144">
        <f t="shared" si="7"/>
        <v>0</v>
      </c>
      <c r="E111" s="106">
        <f t="shared" si="8"/>
        <v>0</v>
      </c>
      <c r="F111" s="129"/>
    </row>
    <row r="112" spans="1:6" ht="12.75" customHeight="1" x14ac:dyDescent="0.25">
      <c r="A112" s="95" t="s">
        <v>903</v>
      </c>
      <c r="B112" s="96" t="s">
        <v>739</v>
      </c>
      <c r="C112" s="334">
        <v>350</v>
      </c>
      <c r="D112" s="144">
        <f t="shared" si="7"/>
        <v>350</v>
      </c>
      <c r="E112" s="106">
        <f t="shared" si="8"/>
        <v>0</v>
      </c>
      <c r="F112" s="129"/>
    </row>
    <row r="113" spans="1:6" ht="12.75" customHeight="1" x14ac:dyDescent="0.25">
      <c r="A113" s="98" t="s">
        <v>918</v>
      </c>
      <c r="B113" s="99" t="s">
        <v>960</v>
      </c>
      <c r="C113" s="334"/>
      <c r="D113" s="144">
        <f t="shared" si="7"/>
        <v>0</v>
      </c>
      <c r="E113" s="106">
        <f t="shared" si="8"/>
        <v>0</v>
      </c>
      <c r="F113" s="129"/>
    </row>
    <row r="114" spans="1:6" ht="12.75" customHeight="1" x14ac:dyDescent="0.25">
      <c r="A114" s="98" t="s">
        <v>904</v>
      </c>
      <c r="B114" s="99" t="s">
        <v>905</v>
      </c>
      <c r="C114" s="334">
        <v>402</v>
      </c>
      <c r="D114" s="144">
        <f t="shared" si="7"/>
        <v>402</v>
      </c>
      <c r="E114" s="106">
        <f t="shared" si="8"/>
        <v>0</v>
      </c>
      <c r="F114" s="129"/>
    </row>
    <row r="115" spans="1:6" ht="12.75" customHeight="1" x14ac:dyDescent="0.25">
      <c r="A115" s="98" t="s">
        <v>906</v>
      </c>
      <c r="B115" s="99" t="s">
        <v>907</v>
      </c>
      <c r="C115" s="334">
        <v>6856.25</v>
      </c>
      <c r="D115" s="144">
        <f t="shared" si="7"/>
        <v>6856.25</v>
      </c>
      <c r="E115" s="106">
        <f t="shared" si="8"/>
        <v>0</v>
      </c>
      <c r="F115" s="129"/>
    </row>
    <row r="116" spans="1:6" ht="12.75" customHeight="1" x14ac:dyDescent="0.25">
      <c r="A116" s="98" t="s">
        <v>908</v>
      </c>
      <c r="B116" s="99" t="s">
        <v>909</v>
      </c>
      <c r="C116" s="334">
        <v>971.34</v>
      </c>
      <c r="D116" s="144">
        <f t="shared" si="7"/>
        <v>971.34</v>
      </c>
      <c r="E116" s="106">
        <f t="shared" si="8"/>
        <v>0</v>
      </c>
      <c r="F116" s="129"/>
    </row>
    <row r="117" spans="1:6" ht="12.75" customHeight="1" x14ac:dyDescent="0.25">
      <c r="A117" s="98" t="s">
        <v>910</v>
      </c>
      <c r="B117" s="99" t="s">
        <v>911</v>
      </c>
      <c r="C117" s="334">
        <v>212.76</v>
      </c>
      <c r="D117" s="144">
        <f t="shared" si="7"/>
        <v>212.76</v>
      </c>
      <c r="E117" s="106">
        <f t="shared" si="8"/>
        <v>0</v>
      </c>
      <c r="F117" s="129"/>
    </row>
    <row r="118" spans="1:6" ht="12.75" customHeight="1" x14ac:dyDescent="0.25">
      <c r="A118" s="98" t="s">
        <v>912</v>
      </c>
      <c r="B118" s="99" t="s">
        <v>821</v>
      </c>
      <c r="C118" s="143"/>
      <c r="D118" s="144">
        <f t="shared" si="7"/>
        <v>0</v>
      </c>
      <c r="E118" s="106">
        <f t="shared" si="8"/>
        <v>0</v>
      </c>
      <c r="F118" s="129"/>
    </row>
    <row r="119" spans="1:6" ht="12.75" customHeight="1" thickBot="1" x14ac:dyDescent="0.3">
      <c r="A119" s="100" t="s">
        <v>919</v>
      </c>
      <c r="B119" s="101" t="s">
        <v>920</v>
      </c>
      <c r="C119" s="145"/>
      <c r="D119" s="146">
        <f t="shared" si="7"/>
        <v>0</v>
      </c>
      <c r="E119" s="106">
        <f t="shared" si="8"/>
        <v>0</v>
      </c>
      <c r="F119" s="133"/>
    </row>
    <row r="120" spans="1:6" ht="11.15" customHeight="1" x14ac:dyDescent="0.25">
      <c r="C120" s="116"/>
      <c r="D120" s="116"/>
      <c r="E120" s="104"/>
    </row>
    <row r="121" spans="1:6" ht="11.15" customHeight="1" x14ac:dyDescent="0.25">
      <c r="C121" s="116"/>
      <c r="D121" s="116">
        <f>SUM(D37:D119)</f>
        <v>32924.790000000008</v>
      </c>
      <c r="E121" s="105"/>
      <c r="F121" s="117">
        <f t="shared" ref="F121" si="9">SUM(F4:F119)</f>
        <v>0</v>
      </c>
    </row>
    <row r="122" spans="1:6" ht="11.15" customHeight="1" x14ac:dyDescent="0.25">
      <c r="C122" s="116"/>
      <c r="D122" s="116"/>
      <c r="E122" s="105"/>
    </row>
    <row r="123" spans="1:6" ht="11.15" customHeight="1" x14ac:dyDescent="0.25">
      <c r="C123" s="116"/>
      <c r="D123" s="116">
        <f>ROUND(SUM(D4:D119),2)</f>
        <v>0</v>
      </c>
      <c r="E123" s="105"/>
    </row>
    <row r="124" spans="1:6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F2"/>
  </mergeCells>
  <pageMargins left="0.7" right="0.7" top="0.75" bottom="0.75" header="0.3" footer="0.3"/>
  <pageSetup paperSize="9" scale="3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topLeftCell="A34" zoomScale="90" zoomScaleNormal="90" zoomScaleSheetLayoutView="70" workbookViewId="0">
      <pane xSplit="3" topLeftCell="D1" activePane="topRight" state="frozen"/>
      <selection pane="topRight" activeCell="D138" sqref="D138"/>
    </sheetView>
  </sheetViews>
  <sheetFormatPr defaultColWidth="9.1796875" defaultRowHeight="11.15" customHeight="1" x14ac:dyDescent="0.25"/>
  <cols>
    <col min="1" max="1" width="14.54296875" style="92" bestFit="1" customWidth="1"/>
    <col min="2" max="2" width="39.54296875" style="92" bestFit="1" customWidth="1"/>
    <col min="3" max="4" width="18.54296875" style="117" customWidth="1"/>
    <col min="5" max="5" width="16.26953125" style="92" bestFit="1" customWidth="1"/>
    <col min="6" max="6" width="15.453125" style="117" bestFit="1" customWidth="1"/>
    <col min="7" max="7" width="15.26953125" style="117" hidden="1" customWidth="1"/>
    <col min="8" max="9" width="14.26953125" style="117" hidden="1" customWidth="1"/>
    <col min="10" max="12" width="13" style="117" hidden="1" customWidth="1"/>
    <col min="13" max="13" width="13" style="138" hidden="1" customWidth="1"/>
    <col min="14" max="14" width="13" style="139" hidden="1" customWidth="1"/>
    <col min="15" max="17" width="13" style="117" hidden="1" customWidth="1"/>
    <col min="18" max="19" width="9.1796875" style="92"/>
    <col min="20" max="20" width="59.81640625" style="92" bestFit="1" customWidth="1"/>
    <col min="21" max="25" width="9.1796875" style="92"/>
    <col min="26" max="26" width="13.7265625" style="92" bestFit="1" customWidth="1"/>
    <col min="27" max="16384" width="9.1796875" style="92"/>
  </cols>
  <sheetData>
    <row r="1" spans="1:27" s="90" customFormat="1" ht="18" thickBot="1" x14ac:dyDescent="0.3">
      <c r="A1" s="87" t="s">
        <v>995</v>
      </c>
      <c r="B1" s="88"/>
      <c r="C1" s="109"/>
      <c r="D1" s="109"/>
      <c r="E1" s="89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27" ht="11.15" customHeight="1" thickBot="1" x14ac:dyDescent="0.3">
      <c r="A2" s="91" t="s">
        <v>785</v>
      </c>
      <c r="B2" s="91" t="s">
        <v>786</v>
      </c>
      <c r="C2" s="110" t="s">
        <v>963</v>
      </c>
      <c r="D2" s="110" t="s">
        <v>923</v>
      </c>
      <c r="E2" s="459" t="s">
        <v>931</v>
      </c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0"/>
    </row>
    <row r="3" spans="1:27" ht="11.15" customHeight="1" thickBot="1" x14ac:dyDescent="0.3">
      <c r="A3" s="93"/>
      <c r="B3" s="93"/>
      <c r="C3" s="111">
        <f>SUM(C5:C119)</f>
        <v>-6.5483618527650833E-11</v>
      </c>
      <c r="D3" s="111">
        <f>SUM(D4:D119)</f>
        <v>-6.5483618527650833E-11</v>
      </c>
      <c r="E3" s="94">
        <f>SUM(E4:E119)</f>
        <v>6.5483618527650833E-11</v>
      </c>
      <c r="F3" s="123"/>
      <c r="G3" s="124" t="s">
        <v>935</v>
      </c>
      <c r="H3" s="124" t="s">
        <v>936</v>
      </c>
      <c r="I3" s="124" t="s">
        <v>937</v>
      </c>
      <c r="J3" s="124" t="s">
        <v>938</v>
      </c>
      <c r="K3" s="124" t="s">
        <v>939</v>
      </c>
      <c r="L3" s="124" t="s">
        <v>940</v>
      </c>
      <c r="M3" s="124" t="s">
        <v>941</v>
      </c>
      <c r="N3" s="124" t="s">
        <v>942</v>
      </c>
      <c r="O3" s="124" t="s">
        <v>943</v>
      </c>
      <c r="P3" s="124" t="s">
        <v>944</v>
      </c>
      <c r="Q3" s="125" t="s">
        <v>945</v>
      </c>
    </row>
    <row r="4" spans="1:27" ht="12.75" customHeight="1" x14ac:dyDescent="0.25">
      <c r="A4" s="95">
        <v>9999</v>
      </c>
      <c r="B4" s="96" t="s">
        <v>954</v>
      </c>
      <c r="D4" s="118">
        <f>+C4+E4</f>
        <v>0</v>
      </c>
      <c r="E4" s="106">
        <f>SUM(F4:Q4)</f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</row>
    <row r="5" spans="1:27" ht="12.75" customHeight="1" x14ac:dyDescent="0.25">
      <c r="A5" s="95" t="s">
        <v>787</v>
      </c>
      <c r="B5" s="96" t="s">
        <v>154</v>
      </c>
      <c r="C5" s="112">
        <v>812217</v>
      </c>
      <c r="D5" s="118">
        <f>+C5+E5</f>
        <v>812217</v>
      </c>
      <c r="E5" s="106">
        <f t="shared" ref="E5:E34" si="0">SUM(F5:Q5)</f>
        <v>0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9"/>
      <c r="Z5" s="426"/>
      <c r="AA5" s="426"/>
    </row>
    <row r="6" spans="1:27" ht="12.75" customHeight="1" x14ac:dyDescent="0.25">
      <c r="A6" s="95" t="s">
        <v>1082</v>
      </c>
      <c r="B6" s="92" t="s">
        <v>1083</v>
      </c>
      <c r="C6" s="112"/>
      <c r="D6" s="118">
        <f t="shared" ref="D6:D34" si="1">+C6+E6</f>
        <v>0</v>
      </c>
      <c r="E6" s="10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Z6" s="426"/>
      <c r="AA6" s="426"/>
    </row>
    <row r="7" spans="1:27" ht="12.75" customHeight="1" x14ac:dyDescent="0.25">
      <c r="A7" s="95" t="s">
        <v>788</v>
      </c>
      <c r="B7" s="96" t="s">
        <v>781</v>
      </c>
      <c r="C7" s="112"/>
      <c r="D7" s="118">
        <f t="shared" si="1"/>
        <v>0</v>
      </c>
      <c r="E7" s="106">
        <f t="shared" si="0"/>
        <v>0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1:27" ht="12.75" customHeight="1" x14ac:dyDescent="0.25">
      <c r="A8" s="95" t="s">
        <v>789</v>
      </c>
      <c r="B8" s="96" t="s">
        <v>790</v>
      </c>
      <c r="C8" s="112">
        <v>1000</v>
      </c>
      <c r="D8" s="118">
        <f t="shared" si="1"/>
        <v>1000</v>
      </c>
      <c r="E8" s="106">
        <f t="shared" si="0"/>
        <v>0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  <c r="Z8" s="426"/>
    </row>
    <row r="9" spans="1:27" ht="12.75" customHeight="1" x14ac:dyDescent="0.25">
      <c r="A9" s="95" t="s">
        <v>791</v>
      </c>
      <c r="B9" s="96" t="s">
        <v>792</v>
      </c>
      <c r="C9" s="112">
        <v>153.07</v>
      </c>
      <c r="D9" s="118">
        <f t="shared" si="1"/>
        <v>153.07</v>
      </c>
      <c r="E9" s="106">
        <f t="shared" si="0"/>
        <v>0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9"/>
      <c r="Z9" s="426"/>
      <c r="AA9" s="426"/>
    </row>
    <row r="10" spans="1:27" ht="12.75" customHeight="1" x14ac:dyDescent="0.25">
      <c r="A10" s="95" t="s">
        <v>793</v>
      </c>
      <c r="B10" s="96" t="s">
        <v>794</v>
      </c>
      <c r="C10" s="112">
        <v>667.14</v>
      </c>
      <c r="D10" s="118">
        <f t="shared" si="1"/>
        <v>667.14</v>
      </c>
      <c r="E10" s="106">
        <f t="shared" si="0"/>
        <v>0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9"/>
      <c r="Z10" s="426"/>
      <c r="AA10" s="426"/>
    </row>
    <row r="11" spans="1:27" ht="12.75" customHeight="1" x14ac:dyDescent="0.25">
      <c r="A11" s="95" t="s">
        <v>795</v>
      </c>
      <c r="B11" s="96" t="s">
        <v>796</v>
      </c>
      <c r="C11" s="112"/>
      <c r="D11" s="118">
        <f t="shared" si="1"/>
        <v>0</v>
      </c>
      <c r="E11" s="106">
        <f t="shared" si="0"/>
        <v>0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9"/>
      <c r="Z11" s="426"/>
      <c r="AA11" s="426"/>
    </row>
    <row r="12" spans="1:27" ht="12.75" customHeight="1" x14ac:dyDescent="0.25">
      <c r="A12" s="95" t="s">
        <v>998</v>
      </c>
      <c r="B12" s="96" t="s">
        <v>999</v>
      </c>
      <c r="C12" s="112">
        <v>5854.23</v>
      </c>
      <c r="D12" s="118">
        <f t="shared" si="1"/>
        <v>5854.23</v>
      </c>
      <c r="E12" s="106">
        <f t="shared" si="0"/>
        <v>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27" ht="12.75" customHeight="1" x14ac:dyDescent="0.25">
      <c r="A13" s="95" t="s">
        <v>797</v>
      </c>
      <c r="B13" s="96" t="s">
        <v>798</v>
      </c>
      <c r="C13" s="112">
        <v>-22190.23</v>
      </c>
      <c r="D13" s="118">
        <f t="shared" si="1"/>
        <v>-22190.23</v>
      </c>
      <c r="E13" s="106">
        <f t="shared" si="0"/>
        <v>0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9"/>
      <c r="Z13" s="426"/>
      <c r="AA13" s="426"/>
    </row>
    <row r="14" spans="1:27" ht="12.75" customHeight="1" x14ac:dyDescent="0.25">
      <c r="A14" s="95" t="s">
        <v>799</v>
      </c>
      <c r="B14" s="96" t="s">
        <v>780</v>
      </c>
      <c r="C14" s="112"/>
      <c r="D14" s="118">
        <f t="shared" si="1"/>
        <v>0</v>
      </c>
      <c r="E14" s="106">
        <f t="shared" si="0"/>
        <v>0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9"/>
      <c r="Z14" s="426"/>
      <c r="AA14" s="426"/>
    </row>
    <row r="15" spans="1:27" ht="12.75" customHeight="1" x14ac:dyDescent="0.25">
      <c r="A15" s="95" t="s">
        <v>996</v>
      </c>
      <c r="B15" s="96" t="s">
        <v>997</v>
      </c>
      <c r="C15" s="112"/>
      <c r="D15" s="118">
        <f t="shared" si="1"/>
        <v>0</v>
      </c>
      <c r="E15" s="106">
        <f t="shared" si="0"/>
        <v>0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9"/>
    </row>
    <row r="16" spans="1:27" ht="12.75" customHeight="1" x14ac:dyDescent="0.25">
      <c r="A16" s="95" t="s">
        <v>816</v>
      </c>
      <c r="B16" s="96" t="s">
        <v>817</v>
      </c>
      <c r="C16" s="116">
        <v>25400.2</v>
      </c>
      <c r="D16" s="118">
        <f t="shared" si="1"/>
        <v>25400.2</v>
      </c>
      <c r="E16" s="106">
        <f t="shared" si="0"/>
        <v>0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9"/>
      <c r="Z16" s="426"/>
    </row>
    <row r="17" spans="1:27" ht="12.75" customHeight="1" x14ac:dyDescent="0.25">
      <c r="A17" s="95" t="s">
        <v>783</v>
      </c>
      <c r="B17" s="96" t="s">
        <v>170</v>
      </c>
      <c r="C17" s="112">
        <v>-43033.38</v>
      </c>
      <c r="D17" s="118">
        <f t="shared" si="1"/>
        <v>-43033.38</v>
      </c>
      <c r="E17" s="106">
        <f t="shared" si="0"/>
        <v>0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9"/>
      <c r="Z17" s="426"/>
      <c r="AA17" s="426"/>
    </row>
    <row r="18" spans="1:27" ht="12.75" customHeight="1" x14ac:dyDescent="0.25">
      <c r="A18" s="95" t="s">
        <v>694</v>
      </c>
      <c r="B18" s="96" t="s">
        <v>800</v>
      </c>
      <c r="C18" s="112"/>
      <c r="D18" s="118">
        <f t="shared" si="1"/>
        <v>0</v>
      </c>
      <c r="E18" s="106">
        <f t="shared" si="0"/>
        <v>0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30"/>
      <c r="Q18" s="129"/>
      <c r="Z18" s="426"/>
      <c r="AA18" s="426"/>
    </row>
    <row r="19" spans="1:27" ht="12.75" customHeight="1" x14ac:dyDescent="0.25">
      <c r="A19" s="95" t="s">
        <v>801</v>
      </c>
      <c r="B19" s="96" t="s">
        <v>802</v>
      </c>
      <c r="C19" s="112"/>
      <c r="D19" s="118">
        <f t="shared" si="1"/>
        <v>0</v>
      </c>
      <c r="E19" s="106">
        <f t="shared" si="0"/>
        <v>0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30"/>
      <c r="Q19" s="129"/>
    </row>
    <row r="20" spans="1:27" ht="12.75" customHeight="1" x14ac:dyDescent="0.25">
      <c r="A20" s="95" t="s">
        <v>926</v>
      </c>
      <c r="B20" s="96" t="s">
        <v>927</v>
      </c>
      <c r="C20" s="112"/>
      <c r="D20" s="118">
        <f t="shared" si="1"/>
        <v>0</v>
      </c>
      <c r="E20" s="106">
        <f t="shared" si="0"/>
        <v>0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30"/>
      <c r="Q20" s="129"/>
    </row>
    <row r="21" spans="1:27" ht="12.75" customHeight="1" x14ac:dyDescent="0.25">
      <c r="A21" s="95" t="s">
        <v>814</v>
      </c>
      <c r="B21" s="96" t="s">
        <v>815</v>
      </c>
      <c r="C21" s="112"/>
      <c r="D21" s="118">
        <f t="shared" si="1"/>
        <v>0</v>
      </c>
      <c r="E21" s="106">
        <f t="shared" si="0"/>
        <v>0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30"/>
      <c r="Q21" s="129"/>
    </row>
    <row r="22" spans="1:27" ht="12.75" customHeight="1" x14ac:dyDescent="0.25">
      <c r="A22" s="95" t="s">
        <v>664</v>
      </c>
      <c r="B22" s="96" t="s">
        <v>989</v>
      </c>
      <c r="C22" s="112"/>
      <c r="D22" s="118">
        <f t="shared" si="1"/>
        <v>0</v>
      </c>
      <c r="E22" s="106">
        <f t="shared" si="0"/>
        <v>0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30"/>
      <c r="Q22" s="129"/>
    </row>
    <row r="23" spans="1:27" ht="12.75" customHeight="1" x14ac:dyDescent="0.25">
      <c r="A23" s="95" t="s">
        <v>991</v>
      </c>
      <c r="B23" s="96" t="s">
        <v>990</v>
      </c>
      <c r="C23" s="112"/>
      <c r="D23" s="118">
        <f t="shared" si="1"/>
        <v>0</v>
      </c>
      <c r="E23" s="106">
        <f t="shared" si="0"/>
        <v>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30"/>
      <c r="Q23" s="129"/>
    </row>
    <row r="24" spans="1:27" ht="12.75" customHeight="1" x14ac:dyDescent="0.25">
      <c r="A24" s="95" t="s">
        <v>803</v>
      </c>
      <c r="B24" s="96" t="s">
        <v>804</v>
      </c>
      <c r="C24" s="112"/>
      <c r="D24" s="118">
        <f t="shared" si="1"/>
        <v>0</v>
      </c>
      <c r="E24" s="106">
        <f t="shared" si="0"/>
        <v>0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30"/>
      <c r="Q24" s="129"/>
    </row>
    <row r="25" spans="1:27" ht="12.75" customHeight="1" x14ac:dyDescent="0.25">
      <c r="A25" s="95" t="s">
        <v>805</v>
      </c>
      <c r="B25" s="96" t="s">
        <v>806</v>
      </c>
      <c r="C25" s="112"/>
      <c r="D25" s="118">
        <f t="shared" si="1"/>
        <v>0</v>
      </c>
      <c r="E25" s="106">
        <f t="shared" si="0"/>
        <v>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30"/>
      <c r="Q25" s="129"/>
    </row>
    <row r="26" spans="1:27" ht="12.75" customHeight="1" x14ac:dyDescent="0.25">
      <c r="A26" s="95" t="s">
        <v>697</v>
      </c>
      <c r="B26" s="96" t="s">
        <v>807</v>
      </c>
      <c r="C26" s="112"/>
      <c r="D26" s="118">
        <f t="shared" si="1"/>
        <v>0</v>
      </c>
      <c r="E26" s="106">
        <f t="shared" si="0"/>
        <v>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30"/>
      <c r="Q26" s="129"/>
    </row>
    <row r="27" spans="1:27" ht="12.75" customHeight="1" x14ac:dyDescent="0.25">
      <c r="A27" s="95" t="s">
        <v>808</v>
      </c>
      <c r="B27" s="96" t="s">
        <v>809</v>
      </c>
      <c r="C27" s="112">
        <v>-162414.07999999999</v>
      </c>
      <c r="D27" s="118">
        <f t="shared" si="1"/>
        <v>-162414.07999999993</v>
      </c>
      <c r="E27" s="106">
        <f t="shared" si="0"/>
        <v>6.5483618527650833E-11</v>
      </c>
      <c r="F27" s="128">
        <f>-C3</f>
        <v>6.5483618527650833E-11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30"/>
      <c r="Q27" s="129"/>
      <c r="Z27" s="426"/>
      <c r="AA27" s="426"/>
    </row>
    <row r="28" spans="1:27" ht="12.75" customHeight="1" x14ac:dyDescent="0.25">
      <c r="A28" s="95" t="s">
        <v>934</v>
      </c>
      <c r="B28" s="96" t="s">
        <v>953</v>
      </c>
      <c r="C28" s="112">
        <v>-57963.05</v>
      </c>
      <c r="D28" s="118">
        <f t="shared" si="1"/>
        <v>-57963.05</v>
      </c>
      <c r="E28" s="106">
        <f t="shared" si="0"/>
        <v>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30"/>
      <c r="Q28" s="129"/>
      <c r="Z28" s="426"/>
      <c r="AA28" s="426"/>
    </row>
    <row r="29" spans="1:27" ht="12.75" customHeight="1" x14ac:dyDescent="0.25">
      <c r="A29" s="98" t="s">
        <v>810</v>
      </c>
      <c r="B29" s="99" t="s">
        <v>811</v>
      </c>
      <c r="C29" s="112">
        <v>-560452.76</v>
      </c>
      <c r="D29" s="118">
        <f t="shared" si="1"/>
        <v>-560452.76</v>
      </c>
      <c r="E29" s="106">
        <f t="shared" si="0"/>
        <v>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0"/>
      <c r="Q29" s="129"/>
      <c r="Z29" s="426"/>
      <c r="AA29" s="426"/>
    </row>
    <row r="30" spans="1:27" ht="12.75" customHeight="1" x14ac:dyDescent="0.25">
      <c r="A30" s="98" t="s">
        <v>1051</v>
      </c>
      <c r="B30" s="99" t="s">
        <v>1063</v>
      </c>
      <c r="C30" s="112">
        <v>-9534.39</v>
      </c>
      <c r="D30" s="118">
        <f t="shared" si="1"/>
        <v>-9534.39</v>
      </c>
      <c r="E30" s="106">
        <f t="shared" si="0"/>
        <v>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30"/>
      <c r="Q30" s="129"/>
      <c r="Z30" s="426"/>
      <c r="AA30" s="426"/>
    </row>
    <row r="31" spans="1:27" ht="12.75" customHeight="1" x14ac:dyDescent="0.25">
      <c r="A31" s="98" t="s">
        <v>1053</v>
      </c>
      <c r="B31" s="99" t="s">
        <v>1064</v>
      </c>
      <c r="C31" s="112">
        <v>-5866.37</v>
      </c>
      <c r="D31" s="118">
        <f t="shared" si="1"/>
        <v>-5866.37</v>
      </c>
      <c r="E31" s="106">
        <f t="shared" si="0"/>
        <v>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30"/>
      <c r="Q31" s="129"/>
      <c r="Z31" s="426"/>
      <c r="AA31" s="426"/>
    </row>
    <row r="32" spans="1:27" ht="12.75" customHeight="1" x14ac:dyDescent="0.25">
      <c r="A32" s="98" t="s">
        <v>1052</v>
      </c>
      <c r="B32" s="99" t="s">
        <v>1065</v>
      </c>
      <c r="C32" s="112">
        <v>2497.4299999999998</v>
      </c>
      <c r="D32" s="118">
        <f t="shared" si="1"/>
        <v>2497.4299999999998</v>
      </c>
      <c r="E32" s="106">
        <f t="shared" si="0"/>
        <v>0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30"/>
      <c r="Q32" s="129"/>
      <c r="Z32" s="426"/>
      <c r="AA32" s="426"/>
    </row>
    <row r="33" spans="1:27" ht="12.75" customHeight="1" x14ac:dyDescent="0.25">
      <c r="A33" s="98" t="s">
        <v>1062</v>
      </c>
      <c r="B33" s="99" t="s">
        <v>1066</v>
      </c>
      <c r="C33" s="112">
        <v>18663.34</v>
      </c>
      <c r="D33" s="118">
        <f t="shared" si="1"/>
        <v>18663.34</v>
      </c>
      <c r="E33" s="106">
        <f t="shared" si="0"/>
        <v>0</v>
      </c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30"/>
      <c r="Q33" s="129"/>
      <c r="Z33" s="426"/>
      <c r="AA33" s="426"/>
    </row>
    <row r="34" spans="1:27" ht="12.75" customHeight="1" thickBot="1" x14ac:dyDescent="0.3">
      <c r="A34" s="100" t="s">
        <v>812</v>
      </c>
      <c r="B34" s="101" t="s">
        <v>813</v>
      </c>
      <c r="C34" s="111"/>
      <c r="D34" s="118">
        <f t="shared" si="1"/>
        <v>0</v>
      </c>
      <c r="E34" s="106">
        <f t="shared" si="0"/>
        <v>0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  <c r="Q34" s="133"/>
      <c r="Z34" s="426"/>
      <c r="AA34" s="426"/>
    </row>
    <row r="35" spans="1:27" ht="12.75" customHeight="1" x14ac:dyDescent="0.25">
      <c r="A35" s="102"/>
      <c r="B35" s="103"/>
      <c r="C35" s="113"/>
      <c r="D35" s="113"/>
      <c r="E35" s="107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</row>
    <row r="36" spans="1:27" ht="12.75" customHeight="1" thickBot="1" x14ac:dyDescent="0.3">
      <c r="A36" s="100"/>
      <c r="B36" s="101"/>
      <c r="C36" s="114"/>
      <c r="D36" s="114"/>
      <c r="E36" s="108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27" ht="12.75" customHeight="1" x14ac:dyDescent="0.25">
      <c r="A37" s="92" t="s">
        <v>822</v>
      </c>
      <c r="B37" s="92" t="s">
        <v>823</v>
      </c>
      <c r="C37" s="116"/>
      <c r="D37" s="118">
        <f t="shared" ref="D37:D68" si="2">+C37+E37</f>
        <v>0</v>
      </c>
      <c r="E37" s="106">
        <f>SUM(F37:Q37)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30"/>
      <c r="Q37" s="129"/>
    </row>
    <row r="38" spans="1:27" ht="12.75" customHeight="1" x14ac:dyDescent="0.25">
      <c r="A38" s="92" t="s">
        <v>824</v>
      </c>
      <c r="B38" s="92" t="s">
        <v>955</v>
      </c>
      <c r="C38" s="116">
        <v>-103235.09</v>
      </c>
      <c r="D38" s="120">
        <f t="shared" si="2"/>
        <v>-103235.09</v>
      </c>
      <c r="E38" s="106">
        <f t="shared" ref="E38:E103" si="3">SUM(F38:Q38)</f>
        <v>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30"/>
      <c r="Q38" s="129"/>
    </row>
    <row r="39" spans="1:27" ht="12.75" customHeight="1" x14ac:dyDescent="0.25">
      <c r="A39" s="92" t="s">
        <v>825</v>
      </c>
      <c r="B39" s="92" t="s">
        <v>826</v>
      </c>
      <c r="C39" s="116"/>
      <c r="D39" s="120">
        <f t="shared" si="2"/>
        <v>0</v>
      </c>
      <c r="E39" s="106">
        <f t="shared" si="3"/>
        <v>0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30"/>
      <c r="Q39" s="129"/>
    </row>
    <row r="40" spans="1:27" ht="12.75" customHeight="1" x14ac:dyDescent="0.25">
      <c r="A40" s="92" t="s">
        <v>827</v>
      </c>
      <c r="B40" s="92" t="s">
        <v>956</v>
      </c>
      <c r="C40" s="116">
        <v>-6441.82</v>
      </c>
      <c r="D40" s="120">
        <f t="shared" si="2"/>
        <v>-6441.82</v>
      </c>
      <c r="E40" s="106">
        <f t="shared" si="3"/>
        <v>0</v>
      </c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30"/>
      <c r="Q40" s="129"/>
    </row>
    <row r="41" spans="1:27" ht="12.75" customHeight="1" x14ac:dyDescent="0.25">
      <c r="A41" s="92" t="s">
        <v>828</v>
      </c>
      <c r="B41" s="92" t="s">
        <v>782</v>
      </c>
      <c r="C41" s="116">
        <v>-3513</v>
      </c>
      <c r="D41" s="120">
        <f t="shared" si="2"/>
        <v>-3513</v>
      </c>
      <c r="E41" s="106">
        <f t="shared" si="3"/>
        <v>0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30"/>
      <c r="Q41" s="129"/>
    </row>
    <row r="42" spans="1:27" ht="12.75" customHeight="1" x14ac:dyDescent="0.25">
      <c r="A42" s="95" t="s">
        <v>829</v>
      </c>
      <c r="B42" s="95" t="s">
        <v>830</v>
      </c>
      <c r="C42" s="116"/>
      <c r="D42" s="120">
        <f t="shared" si="2"/>
        <v>0</v>
      </c>
      <c r="E42" s="106">
        <f t="shared" si="3"/>
        <v>0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30"/>
      <c r="Q42" s="129"/>
    </row>
    <row r="43" spans="1:27" ht="12.75" customHeight="1" x14ac:dyDescent="0.25">
      <c r="A43" s="95" t="s">
        <v>831</v>
      </c>
      <c r="B43" s="96" t="s">
        <v>832</v>
      </c>
      <c r="C43" s="116">
        <v>-6625.58</v>
      </c>
      <c r="D43" s="142">
        <f t="shared" si="2"/>
        <v>-6625.58</v>
      </c>
      <c r="E43" s="106">
        <f t="shared" si="3"/>
        <v>0</v>
      </c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30"/>
      <c r="Q43" s="129"/>
    </row>
    <row r="44" spans="1:27" ht="12.75" customHeight="1" x14ac:dyDescent="0.25">
      <c r="A44" s="95" t="s">
        <v>833</v>
      </c>
      <c r="B44" s="96" t="s">
        <v>834</v>
      </c>
      <c r="C44" s="116">
        <v>-77.52</v>
      </c>
      <c r="D44" s="120">
        <f t="shared" si="2"/>
        <v>-77.52</v>
      </c>
      <c r="E44" s="106">
        <f t="shared" si="3"/>
        <v>0</v>
      </c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30"/>
      <c r="Q44" s="129"/>
    </row>
    <row r="45" spans="1:27" ht="12.75" customHeight="1" x14ac:dyDescent="0.25">
      <c r="A45" s="95" t="s">
        <v>835</v>
      </c>
      <c r="B45" s="96" t="s">
        <v>836</v>
      </c>
      <c r="C45" s="116">
        <v>-4305.59</v>
      </c>
      <c r="D45" s="120">
        <f t="shared" si="2"/>
        <v>-4305.59</v>
      </c>
      <c r="E45" s="106">
        <f t="shared" si="3"/>
        <v>0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30"/>
      <c r="Q45" s="129"/>
    </row>
    <row r="46" spans="1:27" ht="12.75" customHeight="1" x14ac:dyDescent="0.25">
      <c r="A46" s="95" t="s">
        <v>837</v>
      </c>
      <c r="B46" s="96" t="s">
        <v>838</v>
      </c>
      <c r="C46" s="116"/>
      <c r="D46" s="120">
        <f t="shared" si="2"/>
        <v>0</v>
      </c>
      <c r="E46" s="106">
        <f t="shared" si="3"/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30"/>
      <c r="Q46" s="129"/>
    </row>
    <row r="47" spans="1:27" ht="12.75" customHeight="1" x14ac:dyDescent="0.25">
      <c r="A47" s="95" t="s">
        <v>839</v>
      </c>
      <c r="B47" s="96" t="s">
        <v>5</v>
      </c>
      <c r="C47" s="116">
        <v>-5713.85</v>
      </c>
      <c r="D47" s="120">
        <f t="shared" si="2"/>
        <v>-5713.85</v>
      </c>
      <c r="E47" s="106">
        <f t="shared" si="3"/>
        <v>0</v>
      </c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30"/>
      <c r="Q47" s="129"/>
    </row>
    <row r="48" spans="1:27" ht="12.75" customHeight="1" x14ac:dyDescent="0.25">
      <c r="A48" s="95" t="s">
        <v>1080</v>
      </c>
      <c r="B48" s="96" t="s">
        <v>5</v>
      </c>
      <c r="C48" s="116"/>
      <c r="D48" s="120">
        <f t="shared" si="2"/>
        <v>0</v>
      </c>
      <c r="E48" s="106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30"/>
      <c r="Q48" s="129"/>
    </row>
    <row r="49" spans="1:17" ht="12.75" customHeight="1" x14ac:dyDescent="0.25">
      <c r="A49" s="95" t="s">
        <v>840</v>
      </c>
      <c r="B49" s="96" t="s">
        <v>6</v>
      </c>
      <c r="C49" s="116"/>
      <c r="D49" s="120">
        <f t="shared" si="2"/>
        <v>0</v>
      </c>
      <c r="E49" s="106">
        <f t="shared" si="3"/>
        <v>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30"/>
      <c r="Q49" s="129"/>
    </row>
    <row r="50" spans="1:17" ht="12.75" customHeight="1" x14ac:dyDescent="0.25">
      <c r="A50" s="95" t="s">
        <v>841</v>
      </c>
      <c r="B50" s="96" t="s">
        <v>92</v>
      </c>
      <c r="C50" s="116"/>
      <c r="D50" s="120">
        <f t="shared" si="2"/>
        <v>0</v>
      </c>
      <c r="E50" s="106">
        <f t="shared" si="3"/>
        <v>0</v>
      </c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30"/>
      <c r="Q50" s="129"/>
    </row>
    <row r="51" spans="1:17" ht="12.75" customHeight="1" x14ac:dyDescent="0.25">
      <c r="A51" s="95" t="s">
        <v>842</v>
      </c>
      <c r="B51" s="96" t="s">
        <v>843</v>
      </c>
      <c r="C51" s="116">
        <v>-278954</v>
      </c>
      <c r="D51" s="120">
        <f t="shared" si="2"/>
        <v>-278954</v>
      </c>
      <c r="E51" s="106">
        <f t="shared" si="3"/>
        <v>0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30"/>
      <c r="Q51" s="129"/>
    </row>
    <row r="52" spans="1:17" ht="12.75" customHeight="1" x14ac:dyDescent="0.25">
      <c r="A52" s="95" t="s">
        <v>1081</v>
      </c>
      <c r="B52" s="96" t="s">
        <v>843</v>
      </c>
      <c r="C52" s="116"/>
      <c r="D52" s="120">
        <f t="shared" si="2"/>
        <v>0</v>
      </c>
      <c r="E52" s="106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30"/>
      <c r="Q52" s="129"/>
    </row>
    <row r="53" spans="1:17" ht="12.75" customHeight="1" x14ac:dyDescent="0.25">
      <c r="A53" s="95" t="s">
        <v>949</v>
      </c>
      <c r="B53" s="96" t="s">
        <v>950</v>
      </c>
      <c r="C53" s="116"/>
      <c r="D53" s="120">
        <f t="shared" si="2"/>
        <v>0</v>
      </c>
      <c r="E53" s="106">
        <f t="shared" si="3"/>
        <v>0</v>
      </c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30"/>
      <c r="Q53" s="129"/>
    </row>
    <row r="54" spans="1:17" ht="12.75" customHeight="1" x14ac:dyDescent="0.25">
      <c r="A54" s="95" t="s">
        <v>844</v>
      </c>
      <c r="B54" s="96" t="s">
        <v>845</v>
      </c>
      <c r="C54" s="116"/>
      <c r="D54" s="120">
        <f t="shared" si="2"/>
        <v>0</v>
      </c>
      <c r="E54" s="106">
        <f t="shared" si="3"/>
        <v>0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30"/>
      <c r="Q54" s="129"/>
    </row>
    <row r="55" spans="1:17" ht="12.75" customHeight="1" x14ac:dyDescent="0.25">
      <c r="A55" s="95" t="s">
        <v>846</v>
      </c>
      <c r="B55" s="96" t="s">
        <v>847</v>
      </c>
      <c r="C55" s="116"/>
      <c r="D55" s="120">
        <f t="shared" si="2"/>
        <v>0</v>
      </c>
      <c r="E55" s="106">
        <f t="shared" si="3"/>
        <v>0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30"/>
      <c r="Q55" s="129"/>
    </row>
    <row r="56" spans="1:17" ht="12.75" customHeight="1" x14ac:dyDescent="0.25">
      <c r="A56" s="95" t="s">
        <v>848</v>
      </c>
      <c r="B56" s="96" t="s">
        <v>849</v>
      </c>
      <c r="C56" s="116"/>
      <c r="D56" s="142">
        <f t="shared" si="2"/>
        <v>0</v>
      </c>
      <c r="E56" s="106">
        <f t="shared" si="3"/>
        <v>0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30"/>
      <c r="Q56" s="129"/>
    </row>
    <row r="57" spans="1:17" ht="12.75" customHeight="1" x14ac:dyDescent="0.25">
      <c r="A57" s="97" t="s">
        <v>964</v>
      </c>
      <c r="B57" s="97" t="s">
        <v>976</v>
      </c>
      <c r="C57" s="112"/>
      <c r="D57" s="142">
        <f t="shared" si="2"/>
        <v>0</v>
      </c>
      <c r="E57" s="106">
        <f t="shared" si="3"/>
        <v>0</v>
      </c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30"/>
      <c r="Q57" s="129"/>
    </row>
    <row r="58" spans="1:17" ht="12.75" customHeight="1" x14ac:dyDescent="0.25">
      <c r="A58" s="97" t="s">
        <v>965</v>
      </c>
      <c r="B58" s="97" t="s">
        <v>977</v>
      </c>
      <c r="C58" s="112"/>
      <c r="D58" s="142">
        <f t="shared" si="2"/>
        <v>0</v>
      </c>
      <c r="E58" s="106">
        <f t="shared" si="3"/>
        <v>0</v>
      </c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30"/>
      <c r="Q58" s="129"/>
    </row>
    <row r="59" spans="1:17" ht="12.75" customHeight="1" x14ac:dyDescent="0.25">
      <c r="A59" s="97" t="s">
        <v>966</v>
      </c>
      <c r="B59" s="97" t="s">
        <v>978</v>
      </c>
      <c r="C59" s="112"/>
      <c r="D59" s="142">
        <f t="shared" si="2"/>
        <v>0</v>
      </c>
      <c r="E59" s="106">
        <f t="shared" si="3"/>
        <v>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30"/>
      <c r="Q59" s="129"/>
    </row>
    <row r="60" spans="1:17" ht="12.75" customHeight="1" x14ac:dyDescent="0.25">
      <c r="A60" s="97" t="s">
        <v>1000</v>
      </c>
      <c r="B60" s="97" t="s">
        <v>1001</v>
      </c>
      <c r="C60" s="112"/>
      <c r="D60" s="142">
        <f t="shared" si="2"/>
        <v>0</v>
      </c>
      <c r="E60" s="106">
        <f t="shared" si="3"/>
        <v>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30"/>
      <c r="Q60" s="129"/>
    </row>
    <row r="61" spans="1:17" ht="12.75" customHeight="1" x14ac:dyDescent="0.25">
      <c r="A61" s="95" t="s">
        <v>850</v>
      </c>
      <c r="B61" s="96" t="s">
        <v>957</v>
      </c>
      <c r="C61" s="116">
        <v>47790</v>
      </c>
      <c r="D61" s="376">
        <f t="shared" si="2"/>
        <v>47790</v>
      </c>
      <c r="E61" s="106">
        <f t="shared" si="3"/>
        <v>0</v>
      </c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9"/>
    </row>
    <row r="62" spans="1:17" ht="12.75" customHeight="1" x14ac:dyDescent="0.25">
      <c r="A62" s="95" t="s">
        <v>851</v>
      </c>
      <c r="B62" s="96" t="s">
        <v>852</v>
      </c>
      <c r="C62" s="116"/>
      <c r="D62" s="376">
        <f t="shared" si="2"/>
        <v>0</v>
      </c>
      <c r="E62" s="106">
        <f t="shared" si="3"/>
        <v>0</v>
      </c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30"/>
      <c r="Q62" s="129"/>
    </row>
    <row r="63" spans="1:17" ht="12.75" customHeight="1" x14ac:dyDescent="0.25">
      <c r="A63" s="95" t="s">
        <v>853</v>
      </c>
      <c r="B63" s="96" t="s">
        <v>854</v>
      </c>
      <c r="C63" s="116"/>
      <c r="D63" s="376">
        <f t="shared" si="2"/>
        <v>0</v>
      </c>
      <c r="E63" s="106">
        <f t="shared" si="3"/>
        <v>0</v>
      </c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30"/>
      <c r="Q63" s="129"/>
    </row>
    <row r="64" spans="1:17" ht="12.75" customHeight="1" x14ac:dyDescent="0.25">
      <c r="A64" s="95" t="s">
        <v>855</v>
      </c>
      <c r="B64" s="96" t="s">
        <v>856</v>
      </c>
      <c r="C64" s="116"/>
      <c r="D64" s="376">
        <f t="shared" si="2"/>
        <v>0</v>
      </c>
      <c r="E64" s="106">
        <f t="shared" si="3"/>
        <v>0</v>
      </c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30"/>
      <c r="Q64" s="129"/>
    </row>
    <row r="65" spans="1:17" ht="12.75" customHeight="1" x14ac:dyDescent="0.25">
      <c r="A65" s="95" t="s">
        <v>857</v>
      </c>
      <c r="B65" s="96" t="s">
        <v>858</v>
      </c>
      <c r="C65" s="116">
        <v>56088.959999999999</v>
      </c>
      <c r="D65" s="376">
        <f t="shared" si="2"/>
        <v>56088.959999999999</v>
      </c>
      <c r="E65" s="106">
        <f t="shared" si="3"/>
        <v>0</v>
      </c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30"/>
      <c r="Q65" s="129"/>
    </row>
    <row r="66" spans="1:17" ht="12.75" customHeight="1" x14ac:dyDescent="0.25">
      <c r="A66" s="95" t="s">
        <v>702</v>
      </c>
      <c r="B66" s="96" t="s">
        <v>958</v>
      </c>
      <c r="C66" s="116">
        <v>7931.21</v>
      </c>
      <c r="D66" s="376">
        <f t="shared" si="2"/>
        <v>7931.21</v>
      </c>
      <c r="E66" s="106">
        <f t="shared" si="3"/>
        <v>0</v>
      </c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30"/>
      <c r="Q66" s="129"/>
    </row>
    <row r="67" spans="1:17" ht="12.75" customHeight="1" x14ac:dyDescent="0.25">
      <c r="A67" s="95" t="s">
        <v>859</v>
      </c>
      <c r="B67" s="96" t="s">
        <v>860</v>
      </c>
      <c r="C67" s="116">
        <v>3750</v>
      </c>
      <c r="D67" s="376">
        <f t="shared" si="2"/>
        <v>3750</v>
      </c>
      <c r="E67" s="106">
        <f t="shared" si="3"/>
        <v>0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30"/>
      <c r="Q67" s="129"/>
    </row>
    <row r="68" spans="1:17" ht="12.75" customHeight="1" x14ac:dyDescent="0.25">
      <c r="A68" s="95" t="s">
        <v>861</v>
      </c>
      <c r="B68" s="96" t="s">
        <v>862</v>
      </c>
      <c r="C68" s="116">
        <v>34451.58</v>
      </c>
      <c r="D68" s="376">
        <f t="shared" si="2"/>
        <v>34451.58</v>
      </c>
      <c r="E68" s="106">
        <f t="shared" si="3"/>
        <v>0</v>
      </c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30"/>
      <c r="Q68" s="129"/>
    </row>
    <row r="69" spans="1:17" ht="12.75" customHeight="1" x14ac:dyDescent="0.25">
      <c r="A69" s="95" t="s">
        <v>863</v>
      </c>
      <c r="B69" s="96" t="s">
        <v>864</v>
      </c>
      <c r="C69" s="116"/>
      <c r="D69" s="376">
        <f t="shared" ref="D69:D100" si="4">+C69+E69</f>
        <v>0</v>
      </c>
      <c r="E69" s="106">
        <f t="shared" si="3"/>
        <v>0</v>
      </c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30"/>
      <c r="Q69" s="129"/>
    </row>
    <row r="70" spans="1:17" ht="12.75" customHeight="1" x14ac:dyDescent="0.25">
      <c r="A70" s="95" t="s">
        <v>865</v>
      </c>
      <c r="B70" s="96" t="s">
        <v>866</v>
      </c>
      <c r="C70" s="116"/>
      <c r="D70" s="376">
        <f t="shared" si="4"/>
        <v>0</v>
      </c>
      <c r="E70" s="106">
        <f t="shared" si="3"/>
        <v>0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30"/>
      <c r="Q70" s="129"/>
    </row>
    <row r="71" spans="1:17" ht="12.75" customHeight="1" x14ac:dyDescent="0.25">
      <c r="A71" s="95" t="s">
        <v>867</v>
      </c>
      <c r="B71" s="96" t="s">
        <v>868</v>
      </c>
      <c r="C71" s="116"/>
      <c r="D71" s="376">
        <f t="shared" si="4"/>
        <v>0</v>
      </c>
      <c r="E71" s="106">
        <f t="shared" si="3"/>
        <v>0</v>
      </c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9"/>
    </row>
    <row r="72" spans="1:17" ht="12.75" customHeight="1" x14ac:dyDescent="0.25">
      <c r="A72" s="95" t="s">
        <v>869</v>
      </c>
      <c r="B72" s="96" t="s">
        <v>870</v>
      </c>
      <c r="C72" s="116"/>
      <c r="D72" s="376">
        <f t="shared" si="4"/>
        <v>0</v>
      </c>
      <c r="E72" s="106">
        <f t="shared" si="3"/>
        <v>0</v>
      </c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30"/>
      <c r="Q72" s="129"/>
    </row>
    <row r="73" spans="1:17" ht="12.75" customHeight="1" x14ac:dyDescent="0.25">
      <c r="A73" s="95" t="s">
        <v>871</v>
      </c>
      <c r="B73" s="96" t="s">
        <v>870</v>
      </c>
      <c r="C73" s="116"/>
      <c r="D73" s="376">
        <f t="shared" si="4"/>
        <v>0</v>
      </c>
      <c r="E73" s="106">
        <f t="shared" si="3"/>
        <v>0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30"/>
      <c r="Q73" s="129"/>
    </row>
    <row r="74" spans="1:17" ht="12.75" customHeight="1" x14ac:dyDescent="0.25">
      <c r="A74" s="95" t="s">
        <v>872</v>
      </c>
      <c r="B74" s="96" t="s">
        <v>873</v>
      </c>
      <c r="C74" s="116"/>
      <c r="D74" s="376">
        <f t="shared" si="4"/>
        <v>0</v>
      </c>
      <c r="E74" s="106">
        <f t="shared" si="3"/>
        <v>0</v>
      </c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30"/>
      <c r="Q74" s="129"/>
    </row>
    <row r="75" spans="1:17" ht="12.75" customHeight="1" x14ac:dyDescent="0.25">
      <c r="A75" s="95" t="s">
        <v>874</v>
      </c>
      <c r="B75" s="96" t="s">
        <v>875</v>
      </c>
      <c r="C75" s="116"/>
      <c r="D75" s="376">
        <f t="shared" si="4"/>
        <v>0</v>
      </c>
      <c r="E75" s="106">
        <f t="shared" si="3"/>
        <v>0</v>
      </c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30"/>
      <c r="Q75" s="129"/>
    </row>
    <row r="76" spans="1:17" ht="12.75" customHeight="1" x14ac:dyDescent="0.25">
      <c r="A76" s="95" t="s">
        <v>924</v>
      </c>
      <c r="B76" s="96" t="s">
        <v>925</v>
      </c>
      <c r="C76" s="116">
        <v>8728.6</v>
      </c>
      <c r="D76" s="376">
        <f t="shared" si="4"/>
        <v>8728.6</v>
      </c>
      <c r="E76" s="106">
        <f t="shared" si="3"/>
        <v>0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30"/>
      <c r="Q76" s="129"/>
    </row>
    <row r="77" spans="1:17" ht="12.75" customHeight="1" x14ac:dyDescent="0.25">
      <c r="A77" s="95" t="s">
        <v>876</v>
      </c>
      <c r="B77" s="96" t="s">
        <v>877</v>
      </c>
      <c r="C77" s="116"/>
      <c r="D77" s="376">
        <f t="shared" si="4"/>
        <v>0</v>
      </c>
      <c r="E77" s="106">
        <f t="shared" si="3"/>
        <v>0</v>
      </c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30"/>
      <c r="Q77" s="129"/>
    </row>
    <row r="78" spans="1:17" ht="12.75" customHeight="1" x14ac:dyDescent="0.25">
      <c r="A78" s="95" t="s">
        <v>878</v>
      </c>
      <c r="B78" s="96" t="s">
        <v>5</v>
      </c>
      <c r="C78" s="116">
        <v>6754.86</v>
      </c>
      <c r="D78" s="376">
        <f t="shared" si="4"/>
        <v>6754.86</v>
      </c>
      <c r="E78" s="106">
        <f t="shared" si="3"/>
        <v>0</v>
      </c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30"/>
      <c r="Q78" s="129"/>
    </row>
    <row r="79" spans="1:17" ht="12.75" customHeight="1" x14ac:dyDescent="0.25">
      <c r="A79" s="95" t="s">
        <v>879</v>
      </c>
      <c r="B79" s="96" t="s">
        <v>880</v>
      </c>
      <c r="C79" s="116"/>
      <c r="D79" s="376">
        <f t="shared" si="4"/>
        <v>0</v>
      </c>
      <c r="E79" s="106">
        <f t="shared" si="3"/>
        <v>0</v>
      </c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30"/>
      <c r="Q79" s="129"/>
    </row>
    <row r="80" spans="1:17" ht="12.75" customHeight="1" x14ac:dyDescent="0.25">
      <c r="A80" s="95" t="s">
        <v>951</v>
      </c>
      <c r="B80" s="96" t="s">
        <v>952</v>
      </c>
      <c r="C80" s="116"/>
      <c r="D80" s="142">
        <f t="shared" si="4"/>
        <v>0</v>
      </c>
      <c r="E80" s="106">
        <f t="shared" si="3"/>
        <v>0</v>
      </c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30"/>
      <c r="Q80" s="129"/>
    </row>
    <row r="81" spans="1:17" ht="12.75" customHeight="1" x14ac:dyDescent="0.25">
      <c r="A81" s="95" t="s">
        <v>962</v>
      </c>
      <c r="B81" s="96" t="s">
        <v>961</v>
      </c>
      <c r="C81" s="116">
        <v>56250</v>
      </c>
      <c r="D81" s="376">
        <f t="shared" si="4"/>
        <v>56250</v>
      </c>
      <c r="E81" s="106">
        <f t="shared" si="3"/>
        <v>0</v>
      </c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30"/>
      <c r="Q81" s="129"/>
    </row>
    <row r="82" spans="1:17" ht="12.75" customHeight="1" x14ac:dyDescent="0.25">
      <c r="A82" s="95" t="s">
        <v>881</v>
      </c>
      <c r="B82" s="96" t="s">
        <v>730</v>
      </c>
      <c r="C82" s="116">
        <v>4157.8</v>
      </c>
      <c r="D82" s="376">
        <f t="shared" si="4"/>
        <v>4157.8</v>
      </c>
      <c r="E82" s="106">
        <f t="shared" si="3"/>
        <v>0</v>
      </c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9"/>
    </row>
    <row r="83" spans="1:17" ht="12.75" customHeight="1" x14ac:dyDescent="0.25">
      <c r="A83" s="95" t="s">
        <v>882</v>
      </c>
      <c r="B83" s="96" t="s">
        <v>883</v>
      </c>
      <c r="C83" s="116"/>
      <c r="D83" s="376">
        <f t="shared" si="4"/>
        <v>0</v>
      </c>
      <c r="E83" s="106">
        <f t="shared" si="3"/>
        <v>0</v>
      </c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30"/>
      <c r="Q83" s="129"/>
    </row>
    <row r="84" spans="1:17" ht="12.75" customHeight="1" x14ac:dyDescent="0.25">
      <c r="A84" s="95" t="s">
        <v>914</v>
      </c>
      <c r="B84" s="96" t="s">
        <v>916</v>
      </c>
      <c r="C84" s="116"/>
      <c r="D84" s="376">
        <f t="shared" si="4"/>
        <v>0</v>
      </c>
      <c r="E84" s="106">
        <f t="shared" si="3"/>
        <v>0</v>
      </c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30"/>
      <c r="Q84" s="129"/>
    </row>
    <row r="85" spans="1:17" ht="12.75" customHeight="1" x14ac:dyDescent="0.25">
      <c r="A85" s="95" t="s">
        <v>915</v>
      </c>
      <c r="B85" s="96" t="s">
        <v>917</v>
      </c>
      <c r="C85" s="116"/>
      <c r="D85" s="376">
        <f t="shared" si="4"/>
        <v>0</v>
      </c>
      <c r="E85" s="106">
        <f t="shared" si="3"/>
        <v>0</v>
      </c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30"/>
      <c r="Q85" s="129"/>
    </row>
    <row r="86" spans="1:17" ht="12.75" customHeight="1" x14ac:dyDescent="0.25">
      <c r="A86" s="95" t="s">
        <v>921</v>
      </c>
      <c r="B86" s="96" t="s">
        <v>922</v>
      </c>
      <c r="C86" s="116"/>
      <c r="D86" s="376">
        <f t="shared" si="4"/>
        <v>0</v>
      </c>
      <c r="E86" s="106">
        <f t="shared" si="3"/>
        <v>0</v>
      </c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30"/>
      <c r="Q86" s="129"/>
    </row>
    <row r="87" spans="1:17" ht="12.75" customHeight="1" x14ac:dyDescent="0.25">
      <c r="A87" s="95" t="s">
        <v>700</v>
      </c>
      <c r="B87" s="96" t="s">
        <v>884</v>
      </c>
      <c r="C87" s="116">
        <v>1046.02</v>
      </c>
      <c r="D87" s="376">
        <f t="shared" si="4"/>
        <v>1046.02</v>
      </c>
      <c r="E87" s="106">
        <f t="shared" si="3"/>
        <v>0</v>
      </c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30"/>
      <c r="Q87" s="129"/>
    </row>
    <row r="88" spans="1:17" ht="12.75" customHeight="1" x14ac:dyDescent="0.25">
      <c r="A88" s="95" t="s">
        <v>601</v>
      </c>
      <c r="B88" s="96" t="s">
        <v>885</v>
      </c>
      <c r="C88" s="116"/>
      <c r="D88" s="376">
        <f t="shared" si="4"/>
        <v>0</v>
      </c>
      <c r="E88" s="106">
        <f t="shared" si="3"/>
        <v>0</v>
      </c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30"/>
      <c r="Q88" s="129"/>
    </row>
    <row r="89" spans="1:17" ht="12.75" customHeight="1" x14ac:dyDescent="0.25">
      <c r="A89" s="95" t="s">
        <v>886</v>
      </c>
      <c r="B89" s="96" t="s">
        <v>887</v>
      </c>
      <c r="C89" s="116">
        <v>148.85</v>
      </c>
      <c r="D89" s="376">
        <f t="shared" si="4"/>
        <v>148.85</v>
      </c>
      <c r="E89" s="106">
        <f t="shared" si="3"/>
        <v>0</v>
      </c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30"/>
      <c r="Q89" s="129"/>
    </row>
    <row r="90" spans="1:17" ht="12.75" customHeight="1" x14ac:dyDescent="0.25">
      <c r="A90" s="95" t="s">
        <v>1054</v>
      </c>
      <c r="B90" s="96" t="s">
        <v>1067</v>
      </c>
      <c r="C90" s="116">
        <v>1735.51</v>
      </c>
      <c r="D90" s="376">
        <f t="shared" si="4"/>
        <v>1735.51</v>
      </c>
      <c r="E90" s="106">
        <f t="shared" si="3"/>
        <v>0</v>
      </c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30"/>
      <c r="Q90" s="129"/>
    </row>
    <row r="91" spans="1:17" ht="12.75" customHeight="1" x14ac:dyDescent="0.25">
      <c r="A91" s="95" t="s">
        <v>282</v>
      </c>
      <c r="B91" s="96" t="s">
        <v>888</v>
      </c>
      <c r="C91" s="116"/>
      <c r="D91" s="376">
        <f t="shared" si="4"/>
        <v>0</v>
      </c>
      <c r="E91" s="106">
        <f t="shared" si="3"/>
        <v>0</v>
      </c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30"/>
      <c r="Q91" s="129"/>
    </row>
    <row r="92" spans="1:17" ht="12.75" customHeight="1" x14ac:dyDescent="0.25">
      <c r="A92" s="95" t="s">
        <v>889</v>
      </c>
      <c r="B92" s="96" t="s">
        <v>890</v>
      </c>
      <c r="C92" s="116">
        <v>6225</v>
      </c>
      <c r="D92" s="376">
        <f t="shared" si="4"/>
        <v>6225</v>
      </c>
      <c r="E92" s="106">
        <f t="shared" si="3"/>
        <v>0</v>
      </c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30"/>
      <c r="Q92" s="129"/>
    </row>
    <row r="93" spans="1:17" ht="12.75" customHeight="1" x14ac:dyDescent="0.25">
      <c r="A93" s="92" t="s">
        <v>891</v>
      </c>
      <c r="B93" s="96" t="s">
        <v>892</v>
      </c>
      <c r="C93" s="116">
        <v>1356.97</v>
      </c>
      <c r="D93" s="376">
        <f t="shared" si="4"/>
        <v>1356.97</v>
      </c>
      <c r="E93" s="106">
        <f t="shared" si="3"/>
        <v>0</v>
      </c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30"/>
      <c r="Q93" s="129"/>
    </row>
    <row r="94" spans="1:17" ht="12.75" customHeight="1" x14ac:dyDescent="0.25">
      <c r="A94" s="95" t="s">
        <v>704</v>
      </c>
      <c r="B94" s="96" t="s">
        <v>893</v>
      </c>
      <c r="C94" s="112">
        <v>799.56</v>
      </c>
      <c r="D94" s="376">
        <f t="shared" si="4"/>
        <v>799.56</v>
      </c>
      <c r="E94" s="106">
        <f t="shared" si="3"/>
        <v>0</v>
      </c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30"/>
      <c r="Q94" s="129"/>
    </row>
    <row r="95" spans="1:17" ht="12.75" customHeight="1" x14ac:dyDescent="0.25">
      <c r="A95" s="95" t="s">
        <v>894</v>
      </c>
      <c r="B95" s="96" t="s">
        <v>3</v>
      </c>
      <c r="C95" s="112"/>
      <c r="D95" s="376">
        <f t="shared" si="4"/>
        <v>0</v>
      </c>
      <c r="E95" s="106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30"/>
      <c r="Q95" s="129"/>
    </row>
    <row r="96" spans="1:17" ht="12.75" customHeight="1" x14ac:dyDescent="0.25">
      <c r="A96" s="95" t="s">
        <v>895</v>
      </c>
      <c r="B96" s="96" t="s">
        <v>896</v>
      </c>
      <c r="C96" s="112"/>
      <c r="D96" s="376">
        <f t="shared" si="4"/>
        <v>0</v>
      </c>
      <c r="E96" s="106">
        <f t="shared" si="3"/>
        <v>0</v>
      </c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30"/>
      <c r="Q96" s="129"/>
    </row>
    <row r="97" spans="1:17" ht="12.75" customHeight="1" x14ac:dyDescent="0.25">
      <c r="A97" s="95" t="s">
        <v>897</v>
      </c>
      <c r="B97" s="96" t="s">
        <v>92</v>
      </c>
      <c r="C97" s="112"/>
      <c r="D97" s="376">
        <f t="shared" si="4"/>
        <v>0</v>
      </c>
      <c r="E97" s="106">
        <f t="shared" si="3"/>
        <v>0</v>
      </c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30"/>
      <c r="Q97" s="129"/>
    </row>
    <row r="98" spans="1:17" ht="12.75" customHeight="1" x14ac:dyDescent="0.25">
      <c r="A98" s="95" t="s">
        <v>291</v>
      </c>
      <c r="B98" s="96" t="s">
        <v>14</v>
      </c>
      <c r="C98" s="112">
        <v>592.1</v>
      </c>
      <c r="D98" s="376">
        <f t="shared" si="4"/>
        <v>592.1</v>
      </c>
      <c r="E98" s="106">
        <f t="shared" si="3"/>
        <v>0</v>
      </c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30"/>
      <c r="Q98" s="129"/>
    </row>
    <row r="99" spans="1:17" ht="12.75" customHeight="1" x14ac:dyDescent="0.25">
      <c r="A99" s="95" t="s">
        <v>898</v>
      </c>
      <c r="B99" s="96" t="s">
        <v>959</v>
      </c>
      <c r="C99" s="112">
        <v>34359.699999999997</v>
      </c>
      <c r="D99" s="144">
        <f t="shared" si="4"/>
        <v>34359.699999999997</v>
      </c>
      <c r="E99" s="106">
        <f t="shared" si="3"/>
        <v>0</v>
      </c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30"/>
      <c r="Q99" s="129"/>
    </row>
    <row r="100" spans="1:17" ht="12.75" customHeight="1" x14ac:dyDescent="0.25">
      <c r="A100" s="95" t="s">
        <v>372</v>
      </c>
      <c r="B100" s="96" t="s">
        <v>164</v>
      </c>
      <c r="C100" s="112"/>
      <c r="D100" s="144">
        <f t="shared" si="4"/>
        <v>0</v>
      </c>
      <c r="E100" s="106">
        <f t="shared" si="3"/>
        <v>0</v>
      </c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30"/>
      <c r="Q100" s="129"/>
    </row>
    <row r="101" spans="1:17" ht="12.75" customHeight="1" x14ac:dyDescent="0.25">
      <c r="A101" s="95" t="s">
        <v>899</v>
      </c>
      <c r="B101" s="96" t="s">
        <v>15</v>
      </c>
      <c r="C101" s="112">
        <v>8405.6299999999992</v>
      </c>
      <c r="D101" s="144">
        <f t="shared" ref="D101:D119" si="5">+C101+E101</f>
        <v>8405.6299999999992</v>
      </c>
      <c r="E101" s="106">
        <f t="shared" si="3"/>
        <v>0</v>
      </c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30"/>
      <c r="Q101" s="129"/>
    </row>
    <row r="102" spans="1:17" ht="12.75" customHeight="1" x14ac:dyDescent="0.25">
      <c r="A102" s="95" t="s">
        <v>900</v>
      </c>
      <c r="B102" s="96" t="s">
        <v>972</v>
      </c>
      <c r="C102" s="112"/>
      <c r="D102" s="144">
        <f t="shared" si="5"/>
        <v>0</v>
      </c>
      <c r="E102" s="106">
        <f t="shared" si="3"/>
        <v>0</v>
      </c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30"/>
      <c r="Q102" s="129"/>
    </row>
    <row r="103" spans="1:17" ht="12.75" customHeight="1" x14ac:dyDescent="0.25">
      <c r="A103" s="97" t="s">
        <v>967</v>
      </c>
      <c r="B103" s="92" t="s">
        <v>979</v>
      </c>
      <c r="C103" s="112">
        <v>-494.04</v>
      </c>
      <c r="D103" s="144">
        <f t="shared" si="5"/>
        <v>-494.04</v>
      </c>
      <c r="E103" s="106">
        <f t="shared" si="3"/>
        <v>0</v>
      </c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0"/>
      <c r="Q103" s="129"/>
    </row>
    <row r="104" spans="1:17" ht="12.75" customHeight="1" x14ac:dyDescent="0.25">
      <c r="A104" s="97" t="s">
        <v>968</v>
      </c>
      <c r="B104" s="92" t="s">
        <v>980</v>
      </c>
      <c r="C104" s="112"/>
      <c r="D104" s="144">
        <f t="shared" si="5"/>
        <v>0</v>
      </c>
      <c r="E104" s="106">
        <f t="shared" ref="E104:E119" si="6">SUM(F104:Q104)</f>
        <v>0</v>
      </c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0"/>
      <c r="Q104" s="129"/>
    </row>
    <row r="105" spans="1:17" ht="12.75" customHeight="1" x14ac:dyDescent="0.25">
      <c r="A105" s="97" t="s">
        <v>969</v>
      </c>
      <c r="B105" s="92" t="s">
        <v>981</v>
      </c>
      <c r="C105" s="112"/>
      <c r="D105" s="144">
        <f t="shared" si="5"/>
        <v>0</v>
      </c>
      <c r="E105" s="106">
        <f t="shared" si="6"/>
        <v>0</v>
      </c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30"/>
      <c r="Q105" s="129"/>
    </row>
    <row r="106" spans="1:17" ht="12.75" customHeight="1" x14ac:dyDescent="0.25">
      <c r="A106" s="97" t="s">
        <v>970</v>
      </c>
      <c r="B106" s="92" t="s">
        <v>982</v>
      </c>
      <c r="C106" s="112"/>
      <c r="D106" s="144">
        <f t="shared" si="5"/>
        <v>0</v>
      </c>
      <c r="E106" s="106">
        <f t="shared" si="6"/>
        <v>0</v>
      </c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30"/>
      <c r="Q106" s="129"/>
    </row>
    <row r="107" spans="1:17" ht="12.75" customHeight="1" x14ac:dyDescent="0.25">
      <c r="A107" s="97" t="s">
        <v>973</v>
      </c>
      <c r="B107" s="92" t="s">
        <v>983</v>
      </c>
      <c r="C107" s="112"/>
      <c r="D107" s="144">
        <f t="shared" si="5"/>
        <v>0</v>
      </c>
      <c r="E107" s="106">
        <f t="shared" si="6"/>
        <v>0</v>
      </c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30"/>
      <c r="Q107" s="129"/>
    </row>
    <row r="108" spans="1:17" ht="12.75" customHeight="1" x14ac:dyDescent="0.25">
      <c r="A108" s="97" t="s">
        <v>971</v>
      </c>
      <c r="B108" s="92" t="s">
        <v>984</v>
      </c>
      <c r="C108" s="112">
        <v>6416.61</v>
      </c>
      <c r="D108" s="144">
        <f t="shared" si="5"/>
        <v>6416.61</v>
      </c>
      <c r="E108" s="106">
        <f t="shared" si="6"/>
        <v>0</v>
      </c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30"/>
      <c r="Q108" s="129"/>
    </row>
    <row r="109" spans="1:17" ht="12.75" customHeight="1" x14ac:dyDescent="0.25">
      <c r="A109" s="97" t="s">
        <v>1003</v>
      </c>
      <c r="B109" s="92" t="s">
        <v>1004</v>
      </c>
      <c r="C109" s="112"/>
      <c r="D109" s="144">
        <f t="shared" si="5"/>
        <v>0</v>
      </c>
      <c r="E109" s="106">
        <f t="shared" si="6"/>
        <v>0</v>
      </c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30"/>
      <c r="Q109" s="129"/>
    </row>
    <row r="110" spans="1:17" ht="12.75" customHeight="1" x14ac:dyDescent="0.25">
      <c r="A110" s="97" t="s">
        <v>1002</v>
      </c>
      <c r="B110" s="92" t="s">
        <v>1001</v>
      </c>
      <c r="C110" s="112"/>
      <c r="D110" s="144">
        <f t="shared" si="5"/>
        <v>0</v>
      </c>
      <c r="E110" s="106">
        <f t="shared" si="6"/>
        <v>0</v>
      </c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30"/>
      <c r="Q110" s="129"/>
    </row>
    <row r="111" spans="1:17" ht="12.75" customHeight="1" x14ac:dyDescent="0.25">
      <c r="A111" s="95" t="s">
        <v>901</v>
      </c>
      <c r="B111" s="96" t="s">
        <v>902</v>
      </c>
      <c r="C111" s="116">
        <v>11372.25</v>
      </c>
      <c r="D111" s="376">
        <f t="shared" si="5"/>
        <v>11372.25</v>
      </c>
      <c r="E111" s="106">
        <f t="shared" si="6"/>
        <v>0</v>
      </c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30"/>
      <c r="Q111" s="129"/>
    </row>
    <row r="112" spans="1:17" ht="12.75" customHeight="1" x14ac:dyDescent="0.25">
      <c r="A112" s="95" t="s">
        <v>903</v>
      </c>
      <c r="B112" s="96" t="s">
        <v>739</v>
      </c>
      <c r="C112" s="116">
        <v>13855.62</v>
      </c>
      <c r="D112" s="376">
        <f t="shared" si="5"/>
        <v>13855.62</v>
      </c>
      <c r="E112" s="106">
        <f t="shared" si="6"/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30"/>
      <c r="Q112" s="129"/>
    </row>
    <row r="113" spans="1:17" ht="12.75" customHeight="1" x14ac:dyDescent="0.25">
      <c r="A113" s="98" t="s">
        <v>918</v>
      </c>
      <c r="B113" s="99" t="s">
        <v>960</v>
      </c>
      <c r="C113" s="116"/>
      <c r="D113" s="376">
        <f t="shared" si="5"/>
        <v>0</v>
      </c>
      <c r="E113" s="106">
        <f t="shared" si="6"/>
        <v>0</v>
      </c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30"/>
      <c r="Q113" s="129"/>
    </row>
    <row r="114" spans="1:17" ht="12.75" customHeight="1" x14ac:dyDescent="0.25">
      <c r="A114" s="98" t="s">
        <v>904</v>
      </c>
      <c r="B114" s="99" t="s">
        <v>905</v>
      </c>
      <c r="C114" s="116">
        <v>21240.16</v>
      </c>
      <c r="D114" s="376">
        <f t="shared" si="5"/>
        <v>21240.16</v>
      </c>
      <c r="E114" s="106">
        <f t="shared" si="6"/>
        <v>0</v>
      </c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30"/>
      <c r="Q114" s="129"/>
    </row>
    <row r="115" spans="1:17" ht="12.75" customHeight="1" x14ac:dyDescent="0.25">
      <c r="A115" s="98" t="s">
        <v>906</v>
      </c>
      <c r="B115" s="99" t="s">
        <v>907</v>
      </c>
      <c r="C115" s="116">
        <v>59892.74</v>
      </c>
      <c r="D115" s="376">
        <f t="shared" si="5"/>
        <v>59892.74</v>
      </c>
      <c r="E115" s="106">
        <f t="shared" si="6"/>
        <v>0</v>
      </c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30"/>
      <c r="Q115" s="129"/>
    </row>
    <row r="116" spans="1:17" ht="12.75" customHeight="1" x14ac:dyDescent="0.25">
      <c r="A116" s="98" t="s">
        <v>908</v>
      </c>
      <c r="B116" s="99" t="s">
        <v>909</v>
      </c>
      <c r="C116" s="116">
        <v>10331.61</v>
      </c>
      <c r="D116" s="376">
        <f t="shared" si="5"/>
        <v>10331.61</v>
      </c>
      <c r="E116" s="106">
        <f t="shared" si="6"/>
        <v>0</v>
      </c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30"/>
      <c r="Q116" s="129"/>
    </row>
    <row r="117" spans="1:17" ht="12.75" customHeight="1" x14ac:dyDescent="0.25">
      <c r="A117" s="98" t="s">
        <v>910</v>
      </c>
      <c r="B117" s="99" t="s">
        <v>911</v>
      </c>
      <c r="C117" s="116">
        <v>681</v>
      </c>
      <c r="D117" s="376">
        <f t="shared" si="5"/>
        <v>681</v>
      </c>
      <c r="E117" s="106">
        <f t="shared" si="6"/>
        <v>0</v>
      </c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30"/>
      <c r="Q117" s="129"/>
    </row>
    <row r="118" spans="1:17" ht="12.75" customHeight="1" x14ac:dyDescent="0.25">
      <c r="A118" s="98" t="s">
        <v>912</v>
      </c>
      <c r="B118" s="99" t="s">
        <v>821</v>
      </c>
      <c r="C118" s="112"/>
      <c r="D118" s="376">
        <f t="shared" si="5"/>
        <v>0</v>
      </c>
      <c r="E118" s="106">
        <f t="shared" si="6"/>
        <v>0</v>
      </c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30"/>
      <c r="Q118" s="129"/>
    </row>
    <row r="119" spans="1:17" ht="12.75" customHeight="1" thickBot="1" x14ac:dyDescent="0.3">
      <c r="A119" s="100" t="s">
        <v>919</v>
      </c>
      <c r="B119" s="101" t="s">
        <v>920</v>
      </c>
      <c r="C119" s="146"/>
      <c r="D119" s="146">
        <f t="shared" si="5"/>
        <v>0</v>
      </c>
      <c r="E119" s="106">
        <f t="shared" si="6"/>
        <v>0</v>
      </c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133"/>
    </row>
    <row r="120" spans="1:17" ht="11.15" customHeight="1" x14ac:dyDescent="0.25">
      <c r="C120" s="116"/>
      <c r="D120" s="116"/>
      <c r="E120" s="104"/>
      <c r="F120" s="136"/>
      <c r="M120" s="117"/>
      <c r="N120" s="117"/>
    </row>
    <row r="121" spans="1:17" ht="11.15" customHeight="1" x14ac:dyDescent="0.25">
      <c r="C121" s="116"/>
      <c r="D121" s="116">
        <f>SUM(D37:D119)</f>
        <v>-4998.1499999999724</v>
      </c>
      <c r="E121" s="105"/>
      <c r="F121" s="137">
        <f>SUM(F4:F119)</f>
        <v>6.5483618527650833E-11</v>
      </c>
      <c r="G121" s="117">
        <f>SUM(G4:G119)</f>
        <v>0</v>
      </c>
      <c r="H121" s="117">
        <f t="shared" ref="H121:Q121" si="7">SUM(H4:H119)</f>
        <v>0</v>
      </c>
      <c r="I121" s="117">
        <f t="shared" si="7"/>
        <v>0</v>
      </c>
      <c r="J121" s="117">
        <f t="shared" si="7"/>
        <v>0</v>
      </c>
      <c r="K121" s="117">
        <f t="shared" si="7"/>
        <v>0</v>
      </c>
      <c r="L121" s="117">
        <f t="shared" si="7"/>
        <v>0</v>
      </c>
      <c r="M121" s="117">
        <f t="shared" si="7"/>
        <v>0</v>
      </c>
      <c r="N121" s="117">
        <f t="shared" si="7"/>
        <v>0</v>
      </c>
      <c r="O121" s="117">
        <f t="shared" si="7"/>
        <v>0</v>
      </c>
      <c r="P121" s="117">
        <f t="shared" si="7"/>
        <v>0</v>
      </c>
      <c r="Q121" s="117">
        <f t="shared" si="7"/>
        <v>0</v>
      </c>
    </row>
    <row r="122" spans="1:17" ht="11.15" customHeight="1" x14ac:dyDescent="0.25">
      <c r="C122" s="116"/>
      <c r="D122" s="116"/>
      <c r="E122" s="105"/>
      <c r="F122" s="137"/>
      <c r="M122" s="117"/>
      <c r="N122" s="117"/>
    </row>
    <row r="123" spans="1:17" ht="11.15" customHeight="1" x14ac:dyDescent="0.25">
      <c r="C123" s="116"/>
      <c r="D123" s="116">
        <f>ROUND(SUM(D4:D119),2)</f>
        <v>0</v>
      </c>
      <c r="E123" s="105"/>
      <c r="F123" s="137"/>
      <c r="M123" s="117"/>
      <c r="N123" s="117"/>
    </row>
    <row r="124" spans="1:17" ht="11.15" customHeight="1" x14ac:dyDescent="0.25">
      <c r="C124" s="116"/>
      <c r="D124" s="116"/>
    </row>
  </sheetData>
  <sheetProtection formatCells="0" formatColumns="0" formatRows="0" insertColumns="0" insertRows="0" insertHyperlinks="0" deleteColumns="0" deleteRows="0" sort="0" autoFilter="0" pivotTables="0"/>
  <mergeCells count="1">
    <mergeCell ref="E2:Q2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Man Accs </vt:lpstr>
      <vt:lpstr>Man Accs 31.7.09 (2)</vt:lpstr>
      <vt:lpstr>Man Accs 31.7.09</vt:lpstr>
      <vt:lpstr>Man Accs 28.4.09</vt:lpstr>
      <vt:lpstr>Accruals 04.09</vt:lpstr>
      <vt:lpstr>Inter-co</vt:lpstr>
      <vt:lpstr>Balance Sheet</vt:lpstr>
      <vt:lpstr>TB (2) -September</vt:lpstr>
      <vt:lpstr>TB</vt:lpstr>
      <vt:lpstr>Investment</vt:lpstr>
      <vt:lpstr>Budget</vt:lpstr>
      <vt:lpstr>'Balance Sheet'!Print_Area</vt:lpstr>
      <vt:lpstr>'Man Accs '!Print_Area</vt:lpstr>
      <vt:lpstr>'Man Accs 28.4.09'!Print_Area</vt:lpstr>
      <vt:lpstr>'Man Accs 31.7.09'!Print_Area</vt:lpstr>
      <vt:lpstr>'Man Accs 31.7.09 (2)'!Print_Area</vt:lpstr>
      <vt:lpstr>TB!Print_Area</vt:lpstr>
      <vt:lpstr>'TB (2) -September'!Print_Area</vt:lpstr>
      <vt:lpstr>'Man Accs 28.4.09'!Print_Titles</vt:lpstr>
    </vt:vector>
  </TitlesOfParts>
  <Company>CILT(UK)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Keith Newton (INT)</cp:lastModifiedBy>
  <cp:lastPrinted>2018-01-18T15:07:31Z</cp:lastPrinted>
  <dcterms:created xsi:type="dcterms:W3CDTF">2009-02-26T10:12:44Z</dcterms:created>
  <dcterms:modified xsi:type="dcterms:W3CDTF">2018-11-26T16:07:53Z</dcterms:modified>
</cp:coreProperties>
</file>