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18\Nov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September" sheetId="15" r:id="rId8"/>
    <sheet name="TB" sheetId="13" r:id="rId9"/>
    <sheet name="Investment" sheetId="16" r:id="rId10"/>
    <sheet name="Budget" sheetId="19" state="hidden" r:id="rId11"/>
  </sheets>
  <definedNames>
    <definedName name="_xlnm._FilterDatabase" localSheetId="0" hidden="1">'Man Accs '!$B$5:$P$5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Sheet'!$A$1:$G$41</definedName>
    <definedName name="_xlnm.Print_Area" localSheetId="0">'Man Accs '!$B$1:$P$83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-September'!$A$1:$F$124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E42" i="10" l="1"/>
  <c r="E33" i="10"/>
  <c r="E31" i="10"/>
  <c r="E30" i="10"/>
  <c r="H8" i="10" l="1"/>
  <c r="D50" i="13"/>
  <c r="L83" i="10" l="1"/>
  <c r="M76" i="10"/>
  <c r="M56" i="10"/>
  <c r="L39" i="10"/>
  <c r="M23" i="10"/>
  <c r="L80" i="10"/>
  <c r="L61" i="10"/>
  <c r="L57" i="10"/>
  <c r="L81" i="10" s="1"/>
  <c r="L44" i="10"/>
  <c r="L43" i="10"/>
  <c r="L35" i="10"/>
  <c r="L24" i="10"/>
  <c r="L9" i="10"/>
  <c r="L26" i="10" s="1"/>
  <c r="K76" i="10"/>
  <c r="K56" i="10"/>
  <c r="K23" i="10"/>
  <c r="F56" i="10"/>
  <c r="E26" i="13" l="1"/>
  <c r="E28" i="13"/>
  <c r="E29" i="13"/>
  <c r="J85" i="16" l="1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AD60" i="10" l="1"/>
  <c r="W34" i="10"/>
  <c r="W33" i="10"/>
  <c r="W32" i="10"/>
  <c r="W31" i="10"/>
  <c r="W30" i="10"/>
  <c r="N24" i="10" l="1"/>
  <c r="D6" i="15" l="1"/>
  <c r="D7" i="15"/>
  <c r="D8" i="15"/>
  <c r="W66" i="10" l="1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65" i="10"/>
  <c r="W50" i="10"/>
  <c r="W51" i="10"/>
  <c r="W52" i="10"/>
  <c r="W53" i="10"/>
  <c r="W54" i="10"/>
  <c r="W55" i="10"/>
  <c r="W56" i="10"/>
  <c r="W49" i="10"/>
  <c r="W14" i="10"/>
  <c r="W15" i="10"/>
  <c r="W16" i="10"/>
  <c r="W17" i="10"/>
  <c r="W18" i="10"/>
  <c r="W19" i="10"/>
  <c r="W20" i="10"/>
  <c r="W21" i="10"/>
  <c r="W22" i="10"/>
  <c r="W23" i="10"/>
  <c r="X23" i="10" s="1"/>
  <c r="H23" i="10" s="1"/>
  <c r="W13" i="10"/>
  <c r="J80" i="10" l="1"/>
  <c r="J61" i="10"/>
  <c r="J57" i="10"/>
  <c r="J81" i="10" s="1"/>
  <c r="J43" i="10"/>
  <c r="J35" i="10"/>
  <c r="J9" i="10"/>
  <c r="J26" i="10" s="1"/>
  <c r="J24" i="10"/>
  <c r="B10" i="3" l="1"/>
  <c r="F60" i="10" l="1"/>
  <c r="C60" i="10"/>
  <c r="I60" i="10" l="1"/>
  <c r="I61" i="10" s="1"/>
  <c r="K60" i="10"/>
  <c r="M60" i="10" s="1"/>
  <c r="M61" i="10" s="1"/>
  <c r="W60" i="10"/>
  <c r="N61" i="10"/>
  <c r="AA43" i="10" l="1"/>
  <c r="AD43" i="10"/>
  <c r="D6" i="13" l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C7" i="10" s="1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E23" i="10" l="1"/>
  <c r="AJ8" i="10" l="1"/>
  <c r="O76" i="10"/>
  <c r="O52" i="10"/>
  <c r="O53" i="10"/>
  <c r="W42" i="10"/>
  <c r="W43" i="10" s="1"/>
  <c r="W38" i="10"/>
  <c r="W39" i="10" s="1"/>
  <c r="X32" i="10"/>
  <c r="AJ32" i="10" s="1"/>
  <c r="X34" i="10"/>
  <c r="O23" i="10"/>
  <c r="W7" i="10"/>
  <c r="P39" i="10"/>
  <c r="W61" i="10" l="1"/>
  <c r="H60" i="10"/>
  <c r="X33" i="10"/>
  <c r="AJ33" i="10"/>
  <c r="AK33" i="10" s="1"/>
  <c r="W9" i="10"/>
  <c r="P24" i="10"/>
  <c r="P80" i="10"/>
  <c r="P42" i="10"/>
  <c r="AK8" i="10"/>
  <c r="P57" i="10"/>
  <c r="W57" i="10"/>
  <c r="W80" i="10"/>
  <c r="W24" i="10"/>
  <c r="W26" i="10" s="1"/>
  <c r="P61" i="10" l="1"/>
  <c r="O60" i="10"/>
  <c r="O61" i="10" s="1"/>
  <c r="P81" i="10"/>
  <c r="P9" i="10"/>
  <c r="P26" i="10" s="1"/>
  <c r="P43" i="10"/>
  <c r="W81" i="10"/>
  <c r="X31" i="10"/>
  <c r="Y31" i="10" s="1"/>
  <c r="Z31" i="10" s="1"/>
  <c r="AA31" i="10" s="1"/>
  <c r="AB31" i="10" s="1"/>
  <c r="AC31" i="10" s="1"/>
  <c r="AD31" i="10" s="1"/>
  <c r="AE31" i="10" s="1"/>
  <c r="AF31" i="10" s="1"/>
  <c r="AG31" i="10" s="1"/>
  <c r="AH31" i="10" s="1"/>
  <c r="AI31" i="10" s="1"/>
  <c r="W35" i="10"/>
  <c r="W44" i="10" s="1"/>
  <c r="P35" i="10" l="1"/>
  <c r="P44" i="10" s="1"/>
  <c r="P83" i="10" s="1"/>
  <c r="W83" i="10"/>
  <c r="J43" i="16"/>
  <c r="G43" i="16"/>
  <c r="E12" i="15" l="1"/>
  <c r="E13" i="15"/>
  <c r="E14" i="15"/>
  <c r="E15" i="15"/>
  <c r="D12" i="15" l="1"/>
  <c r="F121" i="15" l="1"/>
  <c r="R7" i="10" l="1"/>
  <c r="R79" i="10"/>
  <c r="R73" i="10"/>
  <c r="R70" i="10"/>
  <c r="R67" i="10"/>
  <c r="R66" i="10"/>
  <c r="R65" i="10"/>
  <c r="R60" i="10"/>
  <c r="R55" i="10"/>
  <c r="R54" i="10"/>
  <c r="R51" i="10"/>
  <c r="R50" i="10"/>
  <c r="R49" i="10"/>
  <c r="R42" i="10"/>
  <c r="R38" i="10"/>
  <c r="R34" i="10"/>
  <c r="R33" i="10"/>
  <c r="R32" i="10"/>
  <c r="R31" i="10"/>
  <c r="R30" i="10"/>
  <c r="R23" i="10"/>
  <c r="R22" i="10"/>
  <c r="R21" i="10"/>
  <c r="R20" i="10"/>
  <c r="R17" i="10"/>
  <c r="R16" i="10"/>
  <c r="R13" i="10"/>
  <c r="R8" i="10"/>
  <c r="R9" i="10"/>
  <c r="R24" i="10"/>
  <c r="R35" i="10"/>
  <c r="R39" i="10"/>
  <c r="R43" i="10"/>
  <c r="R56" i="10"/>
  <c r="R57" i="10"/>
  <c r="R61" i="10"/>
  <c r="R80" i="10"/>
  <c r="R76" i="10" l="1"/>
  <c r="R81" i="10"/>
  <c r="R44" i="10"/>
  <c r="R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R83" i="10"/>
  <c r="C30" i="10"/>
  <c r="H30" i="10" l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F13" i="10" l="1"/>
  <c r="K13" i="10" s="1"/>
  <c r="M13" i="10" s="1"/>
  <c r="F70" i="10"/>
  <c r="F42" i="10"/>
  <c r="I42" i="10" s="1"/>
  <c r="D51" i="13"/>
  <c r="F7" i="10" s="1"/>
  <c r="K7" i="10" s="1"/>
  <c r="M7" i="10" s="1"/>
  <c r="D47" i="13"/>
  <c r="F67" i="10"/>
  <c r="O67" i="10" l="1"/>
  <c r="K67" i="10"/>
  <c r="M67" i="10" s="1"/>
  <c r="O70" i="10"/>
  <c r="K70" i="10"/>
  <c r="M70" i="10" s="1"/>
  <c r="N8" i="10"/>
  <c r="O8" i="10" s="1"/>
  <c r="F8" i="10"/>
  <c r="N42" i="10"/>
  <c r="K42" i="10" s="1"/>
  <c r="M42" i="10" s="1"/>
  <c r="I43" i="10"/>
  <c r="N7" i="10"/>
  <c r="I9" i="10"/>
  <c r="D121" i="13"/>
  <c r="S7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S8" i="10" l="1"/>
  <c r="K8" i="10"/>
  <c r="M8" i="10" s="1"/>
  <c r="M9" i="10" s="1"/>
  <c r="F9" i="10"/>
  <c r="S9" i="10" s="1"/>
  <c r="G8" i="10"/>
  <c r="N9" i="10"/>
  <c r="K9" i="10" s="1"/>
  <c r="O7" i="10"/>
  <c r="O9" i="10" s="1"/>
  <c r="N43" i="10"/>
  <c r="O42" i="10"/>
  <c r="O43" i="10" s="1"/>
  <c r="O13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H33" i="16" l="1"/>
  <c r="H45" i="16" s="1"/>
  <c r="D30" i="15"/>
  <c r="D31" i="15"/>
  <c r="D32" i="15"/>
  <c r="D33" i="15"/>
  <c r="D90" i="15"/>
  <c r="S76" i="10" l="1"/>
  <c r="AJ60" i="10" l="1"/>
  <c r="X61" i="10" l="1"/>
  <c r="Y61" i="10"/>
  <c r="Z61" i="10"/>
  <c r="AA61" i="10"/>
  <c r="AB61" i="10"/>
  <c r="AC61" i="10"/>
  <c r="AD61" i="10"/>
  <c r="AE61" i="10"/>
  <c r="AF61" i="10"/>
  <c r="AG61" i="10"/>
  <c r="AH61" i="10"/>
  <c r="AI61" i="10"/>
  <c r="B14" i="3"/>
  <c r="E61" i="10" l="1"/>
  <c r="AF42" i="10" l="1"/>
  <c r="AF43" i="10" s="1"/>
  <c r="AC42" i="10"/>
  <c r="AC43" i="10" l="1"/>
  <c r="S23" i="10"/>
  <c r="H76" i="10" l="1"/>
  <c r="E76" i="10"/>
  <c r="X43" i="10"/>
  <c r="Y43" i="10"/>
  <c r="AB43" i="10"/>
  <c r="AE43" i="10"/>
  <c r="AG43" i="10"/>
  <c r="AH43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K36" i="10"/>
  <c r="AK6" i="10"/>
  <c r="AK37" i="10"/>
  <c r="AK40" i="10"/>
  <c r="AK41" i="10"/>
  <c r="D76" i="10" l="1"/>
  <c r="G76" i="10"/>
  <c r="AA22" i="10"/>
  <c r="AB22" i="10"/>
  <c r="AC22" i="10"/>
  <c r="AD22" i="10"/>
  <c r="AE22" i="10"/>
  <c r="AF22" i="10"/>
  <c r="AG22" i="10"/>
  <c r="AH22" i="10"/>
  <c r="AI22" i="10"/>
  <c r="H56" i="10"/>
  <c r="AJ56" i="10"/>
  <c r="AK56" i="10" s="1"/>
  <c r="E56" i="10"/>
  <c r="C56" i="10"/>
  <c r="S56" i="10" l="1"/>
  <c r="O56" i="10"/>
  <c r="AJ23" i="10"/>
  <c r="AK23" i="10" s="1"/>
  <c r="D23" i="10"/>
  <c r="G23" i="10"/>
  <c r="G56" i="10"/>
  <c r="D56" i="10"/>
  <c r="E38" i="10" l="1"/>
  <c r="E39" i="10" s="1"/>
  <c r="E43" i="10"/>
  <c r="D109" i="15"/>
  <c r="D110" i="15"/>
  <c r="D60" i="15"/>
  <c r="D30" i="10" l="1"/>
  <c r="D119" i="15"/>
  <c r="D118" i="15"/>
  <c r="D117" i="15"/>
  <c r="C79" i="10" s="1"/>
  <c r="D116" i="15"/>
  <c r="C21" i="10" s="1"/>
  <c r="D115" i="15"/>
  <c r="C20" i="10" s="1"/>
  <c r="D114" i="15"/>
  <c r="D113" i="15"/>
  <c r="D112" i="15"/>
  <c r="C22" i="10" s="1"/>
  <c r="D111" i="15"/>
  <c r="D108" i="15"/>
  <c r="D107" i="15"/>
  <c r="D106" i="15"/>
  <c r="D105" i="15"/>
  <c r="D104" i="15"/>
  <c r="D103" i="15"/>
  <c r="D102" i="15"/>
  <c r="D101" i="15"/>
  <c r="D100" i="15"/>
  <c r="D99" i="15"/>
  <c r="C73" i="10" s="1"/>
  <c r="D98" i="15"/>
  <c r="D97" i="15"/>
  <c r="D96" i="15"/>
  <c r="D95" i="15"/>
  <c r="D94" i="15"/>
  <c r="C55" i="10" s="1"/>
  <c r="D93" i="15"/>
  <c r="D92" i="15"/>
  <c r="D91" i="15"/>
  <c r="D89" i="15"/>
  <c r="D88" i="15"/>
  <c r="D87" i="15"/>
  <c r="D86" i="15"/>
  <c r="D85" i="15"/>
  <c r="D84" i="15"/>
  <c r="D83" i="15"/>
  <c r="D82" i="15"/>
  <c r="D81" i="15"/>
  <c r="C17" i="10" s="1"/>
  <c r="D80" i="15"/>
  <c r="D79" i="15"/>
  <c r="D78" i="15"/>
  <c r="D77" i="15"/>
  <c r="D76" i="15"/>
  <c r="D75" i="15"/>
  <c r="D74" i="15"/>
  <c r="D73" i="15"/>
  <c r="D72" i="15"/>
  <c r="C16" i="10" s="1"/>
  <c r="D71" i="15"/>
  <c r="D70" i="15"/>
  <c r="D69" i="15"/>
  <c r="D68" i="15"/>
  <c r="C54" i="10" s="1"/>
  <c r="D67" i="15"/>
  <c r="C51" i="10" s="1"/>
  <c r="D66" i="15"/>
  <c r="C50" i="10" s="1"/>
  <c r="D65" i="15"/>
  <c r="D64" i="15"/>
  <c r="D63" i="15"/>
  <c r="D62" i="15"/>
  <c r="D61" i="15"/>
  <c r="C49" i="10" s="1"/>
  <c r="D59" i="15"/>
  <c r="D58" i="15"/>
  <c r="D57" i="15"/>
  <c r="D56" i="15"/>
  <c r="D55" i="15"/>
  <c r="D54" i="15"/>
  <c r="D47" i="15"/>
  <c r="C8" i="10" s="1"/>
  <c r="D46" i="15"/>
  <c r="D45" i="15"/>
  <c r="C34" i="10" s="1"/>
  <c r="D44" i="15"/>
  <c r="D43" i="15"/>
  <c r="D42" i="15"/>
  <c r="D41" i="15"/>
  <c r="D40" i="15"/>
  <c r="C33" i="10" s="1"/>
  <c r="D39" i="15"/>
  <c r="D38" i="15"/>
  <c r="C32" i="10" s="1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C42" i="10" l="1"/>
  <c r="C70" i="10"/>
  <c r="C31" i="10"/>
  <c r="E32" i="10"/>
  <c r="C67" i="10"/>
  <c r="D8" i="10"/>
  <c r="D42" i="10"/>
  <c r="C38" i="10"/>
  <c r="C39" i="10" s="1"/>
  <c r="D39" i="10" s="1"/>
  <c r="C65" i="10"/>
  <c r="C13" i="10"/>
  <c r="C24" i="10" s="1"/>
  <c r="C66" i="10"/>
  <c r="C61" i="10"/>
  <c r="C57" i="10"/>
  <c r="D27" i="15"/>
  <c r="D3" i="15" s="1"/>
  <c r="D121" i="15"/>
  <c r="C88" i="10" s="1"/>
  <c r="C9" i="10" l="1"/>
  <c r="C26" i="10" s="1"/>
  <c r="C43" i="10"/>
  <c r="D43" i="10" s="1"/>
  <c r="D38" i="10"/>
  <c r="C80" i="10"/>
  <c r="C81" i="10" s="1"/>
  <c r="C35" i="10"/>
  <c r="D60" i="10"/>
  <c r="D123" i="15"/>
  <c r="E3" i="15"/>
  <c r="F39" i="3"/>
  <c r="C44" i="10" l="1"/>
  <c r="E26" i="3"/>
  <c r="F29" i="3" s="1"/>
  <c r="F31" i="3" l="1"/>
  <c r="F41" i="3" s="1"/>
  <c r="C83" i="10"/>
  <c r="F43" i="3" l="1"/>
  <c r="C87" i="10"/>
  <c r="C89" i="10"/>
  <c r="F27" i="13"/>
  <c r="F121" i="13" l="1"/>
  <c r="E27" i="13"/>
  <c r="D27" i="13" s="1"/>
  <c r="F30" i="10" l="1"/>
  <c r="K30" i="10" s="1"/>
  <c r="M30" i="10" s="1"/>
  <c r="S30" i="10" l="1"/>
  <c r="N30" i="10"/>
  <c r="O30" i="10" s="1"/>
  <c r="H38" i="10"/>
  <c r="H39" i="10" s="1"/>
  <c r="AJ38" i="10"/>
  <c r="AJ39" i="10" l="1"/>
  <c r="AK39" i="10" s="1"/>
  <c r="AK38" i="10"/>
  <c r="G30" i="10"/>
  <c r="AI79" i="10"/>
  <c r="AH79" i="10"/>
  <c r="AG79" i="10"/>
  <c r="AF79" i="10"/>
  <c r="AE79" i="10"/>
  <c r="AD79" i="10"/>
  <c r="AC79" i="10"/>
  <c r="AB79" i="10"/>
  <c r="AA79" i="10"/>
  <c r="E79" i="10" s="1"/>
  <c r="Z79" i="10"/>
  <c r="Y79" i="10"/>
  <c r="X79" i="10"/>
  <c r="H61" i="10"/>
  <c r="AI7" i="10"/>
  <c r="AI9" i="10" s="1"/>
  <c r="AH7" i="10"/>
  <c r="AH9" i="10" s="1"/>
  <c r="AG7" i="10"/>
  <c r="AG9" i="10" s="1"/>
  <c r="AF7" i="10"/>
  <c r="AF9" i="10" s="1"/>
  <c r="AE7" i="10"/>
  <c r="AE9" i="10" s="1"/>
  <c r="AD7" i="10"/>
  <c r="AD9" i="10" s="1"/>
  <c r="AC7" i="10"/>
  <c r="AC9" i="10" s="1"/>
  <c r="AB7" i="10"/>
  <c r="AB9" i="10" s="1"/>
  <c r="AA7" i="10"/>
  <c r="AA9" i="10" s="1"/>
  <c r="Z7" i="10"/>
  <c r="Z9" i="10" s="1"/>
  <c r="Y7" i="10"/>
  <c r="Y9" i="10" s="1"/>
  <c r="X7" i="10"/>
  <c r="H7" i="10" l="1"/>
  <c r="E7" i="10"/>
  <c r="E9" i="10" s="1"/>
  <c r="D9" i="10" s="1"/>
  <c r="X9" i="10"/>
  <c r="D79" i="10"/>
  <c r="H9" i="10"/>
  <c r="AJ79" i="10"/>
  <c r="AK79" i="10" s="1"/>
  <c r="H79" i="10"/>
  <c r="Q121" i="13"/>
  <c r="P121" i="13"/>
  <c r="O121" i="13"/>
  <c r="N121" i="13"/>
  <c r="D7" i="10" l="1"/>
  <c r="B25" i="3"/>
  <c r="F38" i="10" l="1"/>
  <c r="I38" i="10" s="1"/>
  <c r="E4" i="13"/>
  <c r="I39" i="10" l="1"/>
  <c r="F39" i="10"/>
  <c r="G39" i="10" s="1"/>
  <c r="S38" i="10"/>
  <c r="S39" i="10" s="1"/>
  <c r="G38" i="10"/>
  <c r="J38" i="10" s="1"/>
  <c r="J39" i="10" s="1"/>
  <c r="J44" i="10" s="1"/>
  <c r="J83" i="10" s="1"/>
  <c r="F49" i="10"/>
  <c r="K49" i="10" s="1"/>
  <c r="M49" i="10" s="1"/>
  <c r="F50" i="10"/>
  <c r="K50" i="10" s="1"/>
  <c r="M50" i="10" s="1"/>
  <c r="F51" i="10"/>
  <c r="K51" i="10" s="1"/>
  <c r="M51" i="10" s="1"/>
  <c r="F54" i="10"/>
  <c r="K54" i="10" s="1"/>
  <c r="M54" i="10" s="1"/>
  <c r="F17" i="10"/>
  <c r="K17" i="10" s="1"/>
  <c r="M17" i="10" s="1"/>
  <c r="F55" i="10"/>
  <c r="K55" i="10" s="1"/>
  <c r="M55" i="10" s="1"/>
  <c r="F73" i="10"/>
  <c r="K73" i="10" s="1"/>
  <c r="M73" i="10" s="1"/>
  <c r="F61" i="10"/>
  <c r="K61" i="10" s="1"/>
  <c r="F22" i="10"/>
  <c r="K22" i="10" s="1"/>
  <c r="M22" i="10" s="1"/>
  <c r="F20" i="10"/>
  <c r="K20" i="10" s="1"/>
  <c r="M20" i="10" s="1"/>
  <c r="F21" i="10"/>
  <c r="K21" i="10" s="1"/>
  <c r="M21" i="10" s="1"/>
  <c r="F79" i="10"/>
  <c r="K79" i="10" s="1"/>
  <c r="M79" i="10" s="1"/>
  <c r="M57" i="10" l="1"/>
  <c r="N38" i="10"/>
  <c r="S21" i="10"/>
  <c r="O21" i="10"/>
  <c r="S22" i="10"/>
  <c r="O22" i="10"/>
  <c r="S73" i="10"/>
  <c r="O73" i="10"/>
  <c r="S17" i="10"/>
  <c r="O17" i="10"/>
  <c r="S51" i="10"/>
  <c r="N51" i="10"/>
  <c r="O51" i="10" s="1"/>
  <c r="N49" i="10"/>
  <c r="S79" i="10"/>
  <c r="O79" i="10"/>
  <c r="S20" i="10"/>
  <c r="O20" i="10"/>
  <c r="S55" i="10"/>
  <c r="O55" i="10"/>
  <c r="S54" i="10"/>
  <c r="O54" i="10"/>
  <c r="S50" i="10"/>
  <c r="N50" i="10"/>
  <c r="O50" i="10" s="1"/>
  <c r="N39" i="10"/>
  <c r="K39" i="10" s="1"/>
  <c r="S49" i="10"/>
  <c r="F57" i="10"/>
  <c r="S60" i="10"/>
  <c r="S70" i="10"/>
  <c r="S13" i="10"/>
  <c r="S67" i="10"/>
  <c r="F66" i="10"/>
  <c r="K66" i="10" s="1"/>
  <c r="M66" i="10" s="1"/>
  <c r="F65" i="10"/>
  <c r="K65" i="10" s="1"/>
  <c r="M65" i="10" s="1"/>
  <c r="F16" i="10"/>
  <c r="K16" i="10" s="1"/>
  <c r="M16" i="10" s="1"/>
  <c r="M24" i="10" s="1"/>
  <c r="M26" i="10" s="1"/>
  <c r="AJ61" i="10"/>
  <c r="F33" i="10"/>
  <c r="F32" i="10"/>
  <c r="C35" i="3"/>
  <c r="B12" i="3"/>
  <c r="B20" i="3"/>
  <c r="B13" i="3"/>
  <c r="B21" i="3"/>
  <c r="B11" i="3"/>
  <c r="C6" i="3"/>
  <c r="M80" i="10" l="1"/>
  <c r="M81" i="10" s="1"/>
  <c r="N33" i="10"/>
  <c r="O33" i="10" s="1"/>
  <c r="K33" i="10"/>
  <c r="M33" i="10" s="1"/>
  <c r="N32" i="10"/>
  <c r="O32" i="10" s="1"/>
  <c r="K32" i="10"/>
  <c r="M32" i="10" s="1"/>
  <c r="O38" i="10"/>
  <c r="O39" i="10" s="1"/>
  <c r="K38" i="10"/>
  <c r="M38" i="10" s="1"/>
  <c r="M39" i="10" s="1"/>
  <c r="S57" i="10"/>
  <c r="S16" i="10"/>
  <c r="S66" i="10"/>
  <c r="O66" i="10"/>
  <c r="N57" i="10"/>
  <c r="K57" i="10" s="1"/>
  <c r="O49" i="10"/>
  <c r="O57" i="10" s="1"/>
  <c r="I80" i="10"/>
  <c r="I57" i="10"/>
  <c r="S65" i="10"/>
  <c r="F80" i="10"/>
  <c r="F81" i="10" s="1"/>
  <c r="B15" i="3"/>
  <c r="B16" i="3" s="1"/>
  <c r="S33" i="10"/>
  <c r="H33" i="10"/>
  <c r="S32" i="10"/>
  <c r="H32" i="10"/>
  <c r="D32" i="10" s="1"/>
  <c r="G61" i="10"/>
  <c r="S61" i="10"/>
  <c r="F31" i="10"/>
  <c r="K31" i="10" s="1"/>
  <c r="M31" i="10" s="1"/>
  <c r="F24" i="10"/>
  <c r="K24" i="10" s="1"/>
  <c r="C41" i="3"/>
  <c r="F34" i="10"/>
  <c r="K34" i="10" s="1"/>
  <c r="M34" i="10" s="1"/>
  <c r="C36" i="3"/>
  <c r="M35" i="10" l="1"/>
  <c r="S34" i="10"/>
  <c r="N34" i="10"/>
  <c r="O34" i="10" s="1"/>
  <c r="I24" i="10"/>
  <c r="I26" i="10" s="1"/>
  <c r="N31" i="10"/>
  <c r="I35" i="10"/>
  <c r="I44" i="10" s="1"/>
  <c r="I81" i="10"/>
  <c r="N80" i="10"/>
  <c r="K80" i="10" s="1"/>
  <c r="O65" i="10"/>
  <c r="O80" i="10" s="1"/>
  <c r="O81" i="10" s="1"/>
  <c r="N81" i="10"/>
  <c r="K81" i="10" s="1"/>
  <c r="S31" i="10"/>
  <c r="H31" i="10"/>
  <c r="D31" i="10" s="1"/>
  <c r="S81" i="10"/>
  <c r="S80" i="10"/>
  <c r="F43" i="10"/>
  <c r="K43" i="10" s="1"/>
  <c r="M43" i="10" s="1"/>
  <c r="M44" i="10" s="1"/>
  <c r="M83" i="10" s="1"/>
  <c r="S42" i="10"/>
  <c r="S43" i="10" s="1"/>
  <c r="F26" i="10"/>
  <c r="S24" i="10"/>
  <c r="F35" i="10"/>
  <c r="G9" i="10"/>
  <c r="F88" i="10"/>
  <c r="C37" i="3"/>
  <c r="G7" i="10"/>
  <c r="I83" i="10" l="1"/>
  <c r="N35" i="10"/>
  <c r="O31" i="10"/>
  <c r="O35" i="10" s="1"/>
  <c r="O44" i="10" s="1"/>
  <c r="O16" i="10"/>
  <c r="O24" i="10" s="1"/>
  <c r="O26" i="10" s="1"/>
  <c r="N26" i="10"/>
  <c r="K26" i="10" s="1"/>
  <c r="S26" i="10"/>
  <c r="F44" i="10"/>
  <c r="F83" i="10" s="1"/>
  <c r="F89" i="10" s="1"/>
  <c r="S35" i="10"/>
  <c r="N44" i="10" l="1"/>
  <c r="K44" i="10" s="1"/>
  <c r="K35" i="10"/>
  <c r="N83" i="10"/>
  <c r="K83" i="10" s="1"/>
  <c r="O83" i="10"/>
  <c r="F87" i="10"/>
  <c r="S44" i="10"/>
  <c r="S83" i="10"/>
  <c r="Z42" i="10" l="1"/>
  <c r="Z43" i="10" s="1"/>
  <c r="AI42" i="10"/>
  <c r="AI43" i="10" s="1"/>
  <c r="AI70" i="10"/>
  <c r="AH70" i="10"/>
  <c r="AG70" i="10"/>
  <c r="AF70" i="10"/>
  <c r="AE70" i="10"/>
  <c r="AD70" i="10"/>
  <c r="AC70" i="10"/>
  <c r="AB70" i="10"/>
  <c r="AA70" i="10"/>
  <c r="E70" i="10" s="1"/>
  <c r="D70" i="10" s="1"/>
  <c r="Z70" i="10"/>
  <c r="Y70" i="10"/>
  <c r="X70" i="10"/>
  <c r="AI66" i="10"/>
  <c r="AH66" i="10"/>
  <c r="AG66" i="10"/>
  <c r="AF66" i="10"/>
  <c r="AE66" i="10"/>
  <c r="AD66" i="10"/>
  <c r="AC66" i="10"/>
  <c r="AB66" i="10"/>
  <c r="AA66" i="10"/>
  <c r="E66" i="10" s="1"/>
  <c r="D66" i="10" s="1"/>
  <c r="Z66" i="10"/>
  <c r="Y66" i="10"/>
  <c r="X66" i="10"/>
  <c r="AI67" i="10"/>
  <c r="AH67" i="10"/>
  <c r="AG67" i="10"/>
  <c r="AF67" i="10"/>
  <c r="AE67" i="10"/>
  <c r="AD67" i="10"/>
  <c r="AC67" i="10"/>
  <c r="AB67" i="10"/>
  <c r="AA67" i="10"/>
  <c r="E67" i="10" s="1"/>
  <c r="D67" i="10" s="1"/>
  <c r="Z67" i="10"/>
  <c r="Y67" i="10"/>
  <c r="X67" i="10"/>
  <c r="AI73" i="10"/>
  <c r="AH73" i="10"/>
  <c r="AG73" i="10"/>
  <c r="AF73" i="10"/>
  <c r="AE73" i="10"/>
  <c r="AD73" i="10"/>
  <c r="AC73" i="10"/>
  <c r="AB73" i="10"/>
  <c r="AA73" i="10"/>
  <c r="E73" i="10" s="1"/>
  <c r="D73" i="10" s="1"/>
  <c r="Z73" i="10"/>
  <c r="Y73" i="10"/>
  <c r="X73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AI17" i="10"/>
  <c r="AH17" i="10"/>
  <c r="AG17" i="10"/>
  <c r="AF17" i="10"/>
  <c r="AE17" i="10"/>
  <c r="AD17" i="10"/>
  <c r="AC17" i="10"/>
  <c r="AB17" i="10"/>
  <c r="AA17" i="10"/>
  <c r="E17" i="10" s="1"/>
  <c r="D17" i="10" s="1"/>
  <c r="Z17" i="10"/>
  <c r="Y17" i="10"/>
  <c r="X17" i="10"/>
  <c r="H17" i="10" s="1"/>
  <c r="AI55" i="10"/>
  <c r="AH55" i="10"/>
  <c r="AG55" i="10"/>
  <c r="AF55" i="10"/>
  <c r="AE55" i="10"/>
  <c r="AD55" i="10"/>
  <c r="AC55" i="10"/>
  <c r="AB55" i="10"/>
  <c r="AA55" i="10"/>
  <c r="E55" i="10" s="1"/>
  <c r="D55" i="10" s="1"/>
  <c r="Z55" i="10"/>
  <c r="Y55" i="10"/>
  <c r="X55" i="10"/>
  <c r="E22" i="10"/>
  <c r="D22" i="10" s="1"/>
  <c r="Z22" i="10"/>
  <c r="Y22" i="10"/>
  <c r="X22" i="10"/>
  <c r="AI16" i="10"/>
  <c r="AH16" i="10"/>
  <c r="AG16" i="10"/>
  <c r="AF16" i="10"/>
  <c r="AE16" i="10"/>
  <c r="AD16" i="10"/>
  <c r="AC16" i="10"/>
  <c r="AB16" i="10"/>
  <c r="AA16" i="10"/>
  <c r="E16" i="10" s="1"/>
  <c r="D16" i="10" s="1"/>
  <c r="Z16" i="10"/>
  <c r="Y16" i="10"/>
  <c r="X16" i="10"/>
  <c r="AI13" i="10"/>
  <c r="AH13" i="10"/>
  <c r="AG13" i="10"/>
  <c r="AF13" i="10"/>
  <c r="AE13" i="10"/>
  <c r="AD13" i="10"/>
  <c r="AC13" i="10"/>
  <c r="E13" i="10" s="1"/>
  <c r="AB13" i="10"/>
  <c r="AA13" i="10"/>
  <c r="Z13" i="10"/>
  <c r="Y13" i="10"/>
  <c r="X13" i="10"/>
  <c r="AI65" i="10"/>
  <c r="AI80" i="10" s="1"/>
  <c r="AH65" i="10"/>
  <c r="AH80" i="10" s="1"/>
  <c r="AG65" i="10"/>
  <c r="AG80" i="10" s="1"/>
  <c r="AF65" i="10"/>
  <c r="AF80" i="10" s="1"/>
  <c r="AE65" i="10"/>
  <c r="AE80" i="10" s="1"/>
  <c r="AD65" i="10"/>
  <c r="AD80" i="10" s="1"/>
  <c r="AC65" i="10"/>
  <c r="AC80" i="10" s="1"/>
  <c r="AB65" i="10"/>
  <c r="AB80" i="10" s="1"/>
  <c r="AA65" i="10"/>
  <c r="Z65" i="10"/>
  <c r="Z80" i="10" s="1"/>
  <c r="Y65" i="10"/>
  <c r="Y80" i="10" s="1"/>
  <c r="X65" i="10"/>
  <c r="X80" i="10" s="1"/>
  <c r="AI21" i="10"/>
  <c r="AH21" i="10"/>
  <c r="AG21" i="10"/>
  <c r="AF21" i="10"/>
  <c r="AE21" i="10"/>
  <c r="AD21" i="10"/>
  <c r="AC21" i="10"/>
  <c r="AB21" i="10"/>
  <c r="AA21" i="10"/>
  <c r="E21" i="10" s="1"/>
  <c r="D21" i="10" s="1"/>
  <c r="Z21" i="10"/>
  <c r="Y21" i="10"/>
  <c r="X21" i="10"/>
  <c r="AI20" i="10"/>
  <c r="AH20" i="10"/>
  <c r="AG20" i="10"/>
  <c r="AF20" i="10"/>
  <c r="AE20" i="10"/>
  <c r="AD20" i="10"/>
  <c r="AC20" i="10"/>
  <c r="AB20" i="10"/>
  <c r="AA20" i="10"/>
  <c r="E20" i="10" s="1"/>
  <c r="D20" i="10" s="1"/>
  <c r="Z20" i="10"/>
  <c r="Y20" i="10"/>
  <c r="X20" i="10"/>
  <c r="AI54" i="10"/>
  <c r="AH54" i="10"/>
  <c r="AG54" i="10"/>
  <c r="AF54" i="10"/>
  <c r="E54" i="10" s="1"/>
  <c r="AE54" i="10"/>
  <c r="AD54" i="10"/>
  <c r="AC54" i="10"/>
  <c r="AB54" i="10"/>
  <c r="AA54" i="10"/>
  <c r="Z54" i="10"/>
  <c r="Y54" i="10"/>
  <c r="X54" i="10"/>
  <c r="AI51" i="10"/>
  <c r="AH51" i="10"/>
  <c r="AG51" i="10"/>
  <c r="AF51" i="10"/>
  <c r="E51" i="10" s="1"/>
  <c r="AE51" i="10"/>
  <c r="AD51" i="10"/>
  <c r="AC51" i="10"/>
  <c r="AB51" i="10"/>
  <c r="AA51" i="10"/>
  <c r="Z51" i="10"/>
  <c r="Y51" i="10"/>
  <c r="X51" i="10"/>
  <c r="AI50" i="10"/>
  <c r="AH50" i="10"/>
  <c r="AG50" i="10"/>
  <c r="AF50" i="10"/>
  <c r="E50" i="10" s="1"/>
  <c r="AE50" i="10"/>
  <c r="AD50" i="10"/>
  <c r="AC50" i="10"/>
  <c r="AB50" i="10"/>
  <c r="AA50" i="10"/>
  <c r="Z50" i="10"/>
  <c r="Y50" i="10"/>
  <c r="X50" i="10"/>
  <c r="AI49" i="10"/>
  <c r="AI57" i="10" s="1"/>
  <c r="AI81" i="10" s="1"/>
  <c r="AH49" i="10"/>
  <c r="AH57" i="10" s="1"/>
  <c r="AH81" i="10" s="1"/>
  <c r="AG49" i="10"/>
  <c r="AG57" i="10" s="1"/>
  <c r="AG81" i="10" s="1"/>
  <c r="AF49" i="10"/>
  <c r="AE49" i="10"/>
  <c r="AE57" i="10" s="1"/>
  <c r="AE81" i="10" s="1"/>
  <c r="AD49" i="10"/>
  <c r="AD57" i="10" s="1"/>
  <c r="AD81" i="10" s="1"/>
  <c r="AC49" i="10"/>
  <c r="AC57" i="10" s="1"/>
  <c r="AC81" i="10" s="1"/>
  <c r="AB49" i="10"/>
  <c r="AB57" i="10" s="1"/>
  <c r="AB81" i="10" s="1"/>
  <c r="AA49" i="10"/>
  <c r="AA57" i="10" s="1"/>
  <c r="Z49" i="10"/>
  <c r="Z57" i="10" s="1"/>
  <c r="Z81" i="10" s="1"/>
  <c r="Y49" i="10"/>
  <c r="Y57" i="10" s="1"/>
  <c r="Y81" i="10" s="1"/>
  <c r="X49" i="10"/>
  <c r="X57" i="10" s="1"/>
  <c r="X81" i="10" s="1"/>
  <c r="AI34" i="10"/>
  <c r="AI35" i="10" s="1"/>
  <c r="AH34" i="10"/>
  <c r="AG34" i="10"/>
  <c r="AF34" i="10"/>
  <c r="AE34" i="10"/>
  <c r="AE35" i="10" s="1"/>
  <c r="AE44" i="10" s="1"/>
  <c r="AD34" i="10"/>
  <c r="AD35" i="10" s="1"/>
  <c r="AD44" i="10" s="1"/>
  <c r="AC34" i="10"/>
  <c r="AC35" i="10" s="1"/>
  <c r="AB34" i="10"/>
  <c r="AB35" i="10" s="1"/>
  <c r="AB44" i="10" s="1"/>
  <c r="AA34" i="10"/>
  <c r="AA35" i="10" s="1"/>
  <c r="AA44" i="10" s="1"/>
  <c r="Z34" i="10"/>
  <c r="Z35" i="10" s="1"/>
  <c r="Y34" i="10"/>
  <c r="Z44" i="10" l="1"/>
  <c r="Y35" i="10"/>
  <c r="Y44" i="10" s="1"/>
  <c r="H34" i="10"/>
  <c r="AC44" i="10"/>
  <c r="AI44" i="10"/>
  <c r="AF57" i="10"/>
  <c r="AF81" i="10" s="1"/>
  <c r="E49" i="10"/>
  <c r="D49" i="10" s="1"/>
  <c r="AF35" i="10"/>
  <c r="AF44" i="10" s="1"/>
  <c r="E34" i="10"/>
  <c r="D34" i="10" s="1"/>
  <c r="D50" i="10"/>
  <c r="D51" i="10"/>
  <c r="E65" i="10"/>
  <c r="AA80" i="10"/>
  <c r="AA81" i="10" s="1"/>
  <c r="AE24" i="10"/>
  <c r="AE26" i="10" s="1"/>
  <c r="AE83" i="10" s="1"/>
  <c r="X24" i="10"/>
  <c r="X26" i="10" s="1"/>
  <c r="Z24" i="10"/>
  <c r="Z26" i="10" s="1"/>
  <c r="Z83" i="10" s="1"/>
  <c r="AB24" i="10"/>
  <c r="AB26" i="10" s="1"/>
  <c r="AB83" i="10" s="1"/>
  <c r="AD24" i="10"/>
  <c r="AD26" i="10" s="1"/>
  <c r="AD83" i="10" s="1"/>
  <c r="AF24" i="10"/>
  <c r="AF26" i="10" s="1"/>
  <c r="AH24" i="10"/>
  <c r="AH26" i="10" s="1"/>
  <c r="Y24" i="10"/>
  <c r="Y26" i="10" s="1"/>
  <c r="AA24" i="10"/>
  <c r="AA26" i="10" s="1"/>
  <c r="AC24" i="10"/>
  <c r="AC26" i="10" s="1"/>
  <c r="AG24" i="10"/>
  <c r="AG26" i="10" s="1"/>
  <c r="AI24" i="10"/>
  <c r="AI26" i="10" s="1"/>
  <c r="AI83" i="10" s="1"/>
  <c r="H42" i="10"/>
  <c r="H43" i="10" s="1"/>
  <c r="G43" i="10" s="1"/>
  <c r="X35" i="10"/>
  <c r="X44" i="10" s="1"/>
  <c r="X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G51" i="10"/>
  <c r="H20" i="10"/>
  <c r="G20" i="10" s="1"/>
  <c r="H65" i="10"/>
  <c r="H16" i="10"/>
  <c r="G16" i="10" s="1"/>
  <c r="H55" i="10"/>
  <c r="H66" i="10"/>
  <c r="G66" i="10" s="1"/>
  <c r="H70" i="10"/>
  <c r="H49" i="10"/>
  <c r="AJ17" i="10"/>
  <c r="AK17" i="10" s="1"/>
  <c r="AJ34" i="10"/>
  <c r="AK34" i="10" s="1"/>
  <c r="AJ42" i="10"/>
  <c r="AJ7" i="10"/>
  <c r="AJ9" i="10" s="1"/>
  <c r="AJ30" i="10"/>
  <c r="Y83" i="10" l="1"/>
  <c r="AC83" i="10"/>
  <c r="AF83" i="10"/>
  <c r="E35" i="10"/>
  <c r="D35" i="10" s="1"/>
  <c r="AA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J43" i="10"/>
  <c r="AK43" i="10" s="1"/>
  <c r="AK42" i="10"/>
  <c r="AK7" i="10"/>
  <c r="D54" i="10"/>
  <c r="AK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K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J51" i="10" l="1"/>
  <c r="AK51" i="10" s="1"/>
  <c r="AJ50" i="10"/>
  <c r="AK50" i="10" s="1"/>
  <c r="AJ54" i="10"/>
  <c r="AK60" i="10"/>
  <c r="AJ20" i="10"/>
  <c r="AK20" i="10" s="1"/>
  <c r="AJ21" i="10"/>
  <c r="AK21" i="10" s="1"/>
  <c r="AJ65" i="10"/>
  <c r="AJ13" i="10"/>
  <c r="AJ16" i="10"/>
  <c r="AK16" i="10" s="1"/>
  <c r="AJ22" i="10"/>
  <c r="AK22" i="10" s="1"/>
  <c r="AJ55" i="10"/>
  <c r="AK55" i="10" s="1"/>
  <c r="AJ76" i="10"/>
  <c r="AK76" i="10" s="1"/>
  <c r="AJ73" i="10"/>
  <c r="AK73" i="10" s="1"/>
  <c r="AJ67" i="10"/>
  <c r="AK67" i="10" s="1"/>
  <c r="AJ66" i="10"/>
  <c r="AK66" i="10" s="1"/>
  <c r="AJ70" i="10"/>
  <c r="AK70" i="10" s="1"/>
  <c r="AJ49" i="10"/>
  <c r="AK61" i="10" l="1"/>
  <c r="AJ57" i="10"/>
  <c r="AK65" i="10"/>
  <c r="AJ80" i="10"/>
  <c r="AK80" i="10" s="1"/>
  <c r="AK13" i="10"/>
  <c r="AJ24" i="10"/>
  <c r="AK49" i="10"/>
  <c r="AK54" i="10"/>
  <c r="AJ81" i="10" l="1"/>
  <c r="AK57" i="10"/>
  <c r="AK24" i="10"/>
  <c r="AJ26" i="10"/>
  <c r="B24" i="3"/>
  <c r="AK81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G35" i="10" l="1"/>
  <c r="AG44" i="10" s="1"/>
  <c r="AG83" i="10" s="1"/>
  <c r="AK32" i="10" l="1"/>
  <c r="AH35" i="10" l="1"/>
  <c r="AH44" i="10" s="1"/>
  <c r="AH83" i="10" s="1"/>
  <c r="AJ31" i="10"/>
  <c r="AK31" i="10" s="1"/>
  <c r="AJ35" i="10" l="1"/>
  <c r="AK35" i="10" s="1"/>
  <c r="AJ44" i="10" l="1"/>
  <c r="AK44" i="10" s="1"/>
  <c r="AJ83" i="10" l="1"/>
  <c r="AK83" i="10" s="1"/>
</calcChain>
</file>

<file path=xl/comments1.xml><?xml version="1.0" encoding="utf-8"?>
<comments xmlns="http://schemas.openxmlformats.org/spreadsheetml/2006/main">
  <authors>
    <author>Anna Mizerska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Adj to date posted in July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Average cost £7202, in the budget £6500
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Travel to Kuwait and Dubai - Andy Basson
Quercus </t>
        </r>
      </text>
    </comment>
    <comment ref="C54" authorId="0" shapeId="0">
      <text>
        <r>
          <rPr>
            <b/>
            <sz val="9"/>
            <color indexed="81"/>
            <rFont val="Tahoma"/>
            <charset val="1"/>
          </rPr>
          <t>Anna Mizerska:</t>
        </r>
        <r>
          <rPr>
            <sz val="9"/>
            <color indexed="81"/>
            <rFont val="Tahoma"/>
            <charset val="1"/>
          </rPr>
          <t xml:space="preserve">
Teete Owusu-Nortey expenses £7,7k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<sst xmlns="http://schemas.openxmlformats.org/spreadsheetml/2006/main" count="2898" uniqueCount="1097">
  <si>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</si>
  <si>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</si>
  <si>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</si>
  <si>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</si>
  <si>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</si>
  <si>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</si>
  <si>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</si>
  <si>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</si>
  <si>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</si>
  <si>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</si>
  <si>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</si>
  <si>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</si>
  <si>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</si>
  <si>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</si>
  <si>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</si>
  <si>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</si>
  <si>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</si>
  <si>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</si>
  <si>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</si>
  <si>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</si>
  <si>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</si>
  <si>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</si>
  <si>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</si>
  <si>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</si>
  <si>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</si>
  <si>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</si>
  <si>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</si>
  <si>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</si>
  <si>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</si>
  <si>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</si>
  <si>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</si>
  <si>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</si>
  <si>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</si>
  <si>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</si>
  <si>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</si>
  <si>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</si>
  <si>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</si>
  <si>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</si>
  <si>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</si>
  <si>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</si>
  <si>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</si>
  <si>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</si>
  <si>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</si>
  <si>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</si>
  <si>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</si>
  <si>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</si>
  <si>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</si>
  <si>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</si>
  <si>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</si>
  <si>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</si>
  <si>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</si>
  <si>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</si>
  <si>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</si>
  <si>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</si>
  <si>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</si>
  <si>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</si>
  <si>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</si>
  <si>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</si>
  <si>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</si>
  <si>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</si>
  <si>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</si>
  <si>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</si>
  <si>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</si>
  <si>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</si>
  <si>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</si>
  <si>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</si>
  <si>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</si>
  <si>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</si>
  <si>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</si>
  <si>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</si>
  <si>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</si>
  <si>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</si>
  <si>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</si>
  <si>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</si>
  <si>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</si>
  <si>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</si>
  <si>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</si>
  <si>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</si>
  <si>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</si>
  <si>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</si>
  <si>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</si>
  <si>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</si>
  <si>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</si>
  <si>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</si>
  <si>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</si>
  <si>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</si>
  <si>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</si>
  <si>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</si>
  <si>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</si>
  <si>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</si>
  <si>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</si>
  <si>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</si>
  <si>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</si>
  <si>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</si>
  <si>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</si>
  <si>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</si>
  <si>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</si>
  <si>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</si>
  <si>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</si>
  <si>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</si>
  <si>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</si>
  <si>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</si>
  <si>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</si>
  <si>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</si>
  <si>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</si>
  <si>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</si>
  <si>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</si>
  <si>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</si>
  <si>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</si>
  <si>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</si>
  <si>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</si>
  <si>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</si>
  <si>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</si>
  <si>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</si>
  <si>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</si>
  <si>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</si>
  <si>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</si>
  <si>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</si>
  <si>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</si>
  <si>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</si>
  <si>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</si>
  <si>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</si>
  <si>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</si>
  <si>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</si>
  <si>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</si>
  <si>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</si>
  <si>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</si>
  <si>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</si>
  <si>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</si>
  <si>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</si>
  <si>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</si>
  <si>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</si>
  <si>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</si>
  <si>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</si>
  <si>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</si>
  <si>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</si>
  <si>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</si>
  <si>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</si>
  <si>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</si>
  <si>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</si>
  <si>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</si>
  <si>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</si>
  <si>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</si>
  <si>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</si>
  <si>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</si>
  <si>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</si>
  <si>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</si>
  <si>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</si>
  <si>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</si>
  <si>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</si>
  <si>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</si>
  <si>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</si>
  <si>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</si>
  <si>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</si>
  <si>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</si>
  <si>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</si>
  <si>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</si>
  <si>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</si>
  <si>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</si>
  <si>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</si>
  <si>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</si>
  <si>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</si>
  <si>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</si>
  <si>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</si>
  <si>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</si>
  <si>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</si>
  <si>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</si>
  <si>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</si>
  <si>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</si>
  <si>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</si>
  <si>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</si>
  <si>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</si>
  <si>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</si>
  <si>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</si>
  <si>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</si>
  <si>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</si>
  <si>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</si>
  <si>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</si>
  <si>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</si>
  <si>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</si>
  <si>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</si>
  <si>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</si>
  <si>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</si>
  <si>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</si>
  <si>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</si>
  <si>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</si>
  <si>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</si>
  <si>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</si>
  <si>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</si>
  <si>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</si>
  <si>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</si>
  <si>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</si>
  <si>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</si>
  <si>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</si>
  <si>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</si>
  <si>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</si>
  <si>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</si>
  <si>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</si>
  <si>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</si>
  <si>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</si>
  <si>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</si>
  <si>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</si>
  <si>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</si>
  <si>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</si>
  <si>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</si>
  <si>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</si>
  <si>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</si>
  <si>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</si>
  <si>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</si>
  <si>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</si>
  <si>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</si>
  <si>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</si>
  <si>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</si>
  <si>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</si>
  <si>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</si>
  <si>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</si>
  <si>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</si>
  <si>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</si>
  <si>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</si>
  <si>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</si>
  <si>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</si>
  <si>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</si>
  <si>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</si>
  <si>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</si>
  <si>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</si>
  <si>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</si>
  <si>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</si>
  <si>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</si>
  <si>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</si>
  <si>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</si>
  <si>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</si>
  <si>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</si>
  <si>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</si>
  <si>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</si>
  <si>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</si>
  <si>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</si>
  <si>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</si>
  <si>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</si>
  <si>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</si>
  <si>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</si>
  <si>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</si>
  <si>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</si>
  <si>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</si>
  <si>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</si>
  <si>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</si>
  <si>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</si>
  <si>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</si>
  <si>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</si>
  <si>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</si>
  <si>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</si>
  <si>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</si>
  <si>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</si>
  <si>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</si>
  <si>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</si>
  <si>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</si>
  <si>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</si>
  <si>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</si>
  <si>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</si>
  <si>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</si>
  <si>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</si>
  <si>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</si>
  <si>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</si>
  <si>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</si>
  <si>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</si>
  <si>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</si>
  <si>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</si>
  <si>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</si>
  <si>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</si>
  <si>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</si>
  <si>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</si>
  <si>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</si>
  <si>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</si>
  <si>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</si>
  <si>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</si>
  <si>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</si>
  <si>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</si>
  <si>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</si>
  <si>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</si>
  <si>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</si>
  <si>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</si>
  <si>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</si>
  <si>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</si>
  <si>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</si>
  <si>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</si>
  <si>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</si>
  <si>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</si>
  <si>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</si>
  <si>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</si>
  <si>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</si>
  <si>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</si>
  <si>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</si>
  <si>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</si>
  <si>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</si>
  <si>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</si>
  <si>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</si>
  <si>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</si>
  <si>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</si>
  <si>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</si>
  <si>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</si>
  <si>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</si>
  <si>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</si>
  <si>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</si>
  <si>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</si>
  <si>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</si>
  <si>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</si>
  <si>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</si>
  <si>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</si>
  <si>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</si>
  <si>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</si>
  <si>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</si>
  <si>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</si>
  <si>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</si>
  <si>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</si>
  <si>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</si>
  <si>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</si>
  <si>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</si>
  <si>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</si>
  <si>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</si>
  <si>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</si>
  <si>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</si>
  <si>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</si>
  <si>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</si>
  <si>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</si>
  <si>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</si>
  <si>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</si>
  <si>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</si>
  <si>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</si>
  <si>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</si>
  <si>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</si>
  <si>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</si>
  <si>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</si>
  <si>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</si>
  <si>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</si>
  <si>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</si>
  <si>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</si>
  <si>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</si>
  <si>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</si>
  <si>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</si>
  <si>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</si>
  <si>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</si>
  <si>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</si>
  <si>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</si>
  <si>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</si>
  <si>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</si>
  <si>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</si>
  <si>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</si>
  <si>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</si>
  <si>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</si>
  <si>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</si>
  <si>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</si>
  <si>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</si>
  <si>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</si>
  <si>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</si>
  <si>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</si>
  <si>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</si>
  <si>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</si>
  <si>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</si>
  <si>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</si>
  <si>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</si>
  <si>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</si>
  <si>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</si>
  <si>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</si>
  <si>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</si>
  <si>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</si>
  <si>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</si>
  <si>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</si>
  <si>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</si>
  <si>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</si>
  <si>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</si>
  <si>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</si>
  <si>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</si>
  <si>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</si>
  <si>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</si>
  <si>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</si>
  <si>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</si>
  <si>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</si>
  <si>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</si>
  <si>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</si>
  <si>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</si>
  <si>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</si>
  <si>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</si>
  <si>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</si>
  <si>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</si>
  <si>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</si>
  <si>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</si>
  <si>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</si>
  <si>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</si>
  <si>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</si>
  <si>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</si>
  <si>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</si>
  <si>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</si>
  <si>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</si>
  <si>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</si>
  <si>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</si>
  <si>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</si>
  <si>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</si>
  <si>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</si>
  <si>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</si>
  <si>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</si>
  <si>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</si>
  <si>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</si>
  <si>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</si>
  <si>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</si>
  <si>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</si>
  <si>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</si>
  <si>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</si>
  <si>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</si>
  <si>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</si>
  <si>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</si>
  <si>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</si>
  <si>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</si>
  <si>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</si>
  <si>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</si>
  <si>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</si>
  <si>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</si>
  <si>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</si>
  <si>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</si>
  <si>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</si>
  <si>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</si>
  <si>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</si>
  <si>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</si>
  <si>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</si>
  <si>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</si>
  <si>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</si>
  <si>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</si>
  <si>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</si>
  <si>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</si>
  <si>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</si>
  <si>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</si>
  <si>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</si>
  <si>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</si>
  <si>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</si>
  <si>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</si>
  <si>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</si>
  <si>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</si>
  <si>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</si>
  <si>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</si>
  <si>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</si>
  <si>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</si>
  <si>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</si>
  <si>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</si>
  <si>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</si>
  <si>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</si>
  <si>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</si>
  <si>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</si>
  <si>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</si>
  <si>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</si>
  <si>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</si>
  <si>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</si>
  <si>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</si>
  <si>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</si>
  <si>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</si>
  <si>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</si>
  <si>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</si>
  <si>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</si>
  <si>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</si>
  <si>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</si>
  <si>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</si>
  <si>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</si>
  <si>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</si>
  <si>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</si>
  <si>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</si>
  <si>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</si>
  <si>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</si>
  <si>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</si>
  <si>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</si>
  <si>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</si>
  <si>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</si>
  <si>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</si>
  <si>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</si>
  <si>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</si>
  <si>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</si>
  <si>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</si>
  <si>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</si>
  <si>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</si>
  <si>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</si>
  <si>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</si>
  <si>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</si>
  <si>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</si>
  <si>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</si>
  <si>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</si>
  <si>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</si>
  <si>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</si>
  <si>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</si>
  <si>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</si>
  <si>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</si>
  <si>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</si>
  <si>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</si>
  <si>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</si>
  <si>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</si>
  <si>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</si>
  <si>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</si>
  <si>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</si>
  <si>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</si>
  <si>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</si>
  <si>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</si>
  <si>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</si>
  <si>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</si>
  <si>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</si>
  <si>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</si>
  <si>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</si>
  <si>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</si>
  <si>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</si>
  <si>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</si>
  <si>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</si>
  <si>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</si>
  <si>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</si>
  <si>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</si>
  <si>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</si>
  <si>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</si>
  <si>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</si>
  <si>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</si>
  <si>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</si>
  <si>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</si>
  <si>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</si>
  <si>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</si>
  <si>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</si>
  <si>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</si>
  <si>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</si>
  <si>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</si>
  <si>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</si>
  <si>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</si>
  <si>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</si>
  <si>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</si>
  <si>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</si>
  <si>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</si>
  <si>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</si>
  <si>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</si>
  <si>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</si>
  <si>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</si>
  <si>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</si>
  <si>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</si>
  <si>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</si>
  <si>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</si>
  <si>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</si>
  <si>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</si>
  <si>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</si>
  <si>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</si>
  <si>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</si>
  <si>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</si>
  <si>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</si>
  <si>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</si>
  <si>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</si>
  <si>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</si>
  <si>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</si>
  <si>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</si>
  <si>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</si>
  <si>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</si>
  <si>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</si>
  <si>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</si>
  <si>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</si>
  <si>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</si>
  <si>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</si>
  <si>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</si>
  <si>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</si>
  <si>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</si>
  <si>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</si>
  <si>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</si>
  <si>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</si>
  <si>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</si>
  <si>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</si>
  <si>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</si>
  <si>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</si>
  <si>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</si>
  <si>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</si>
  <si>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</si>
  <si>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</si>
  <si>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</si>
  <si>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</si>
  <si>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</si>
  <si>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</si>
  <si>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</si>
  <si>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</si>
  <si>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</si>
  <si>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</si>
  <si>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</si>
  <si>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</si>
  <si>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</si>
  <si>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</si>
  <si>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</si>
  <si>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</si>
  <si>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</si>
  <si>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</si>
  <si>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</si>
  <si>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</si>
  <si>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</si>
  <si>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</si>
  <si>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</si>
  <si>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</si>
  <si>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</si>
  <si>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</si>
  <si>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</si>
  <si>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</si>
  <si>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</si>
  <si>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</si>
  <si>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</si>
  <si>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</si>
  <si>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</si>
  <si>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</si>
  <si>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</si>
  <si>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</si>
  <si>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</si>
  <si>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</si>
  <si>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</si>
  <si>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</si>
  <si>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</si>
  <si>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</si>
  <si>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</si>
  <si>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</si>
  <si>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</si>
  <si>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</si>
  <si>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</si>
  <si>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</si>
  <si>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</si>
  <si>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</si>
  <si>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</si>
  <si>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</si>
  <si>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</si>
  <si>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</si>
  <si>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</si>
  <si>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</si>
  <si>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</si>
  <si>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</si>
  <si>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</si>
  <si>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</si>
  <si>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</si>
  <si>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</si>
  <si>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</si>
  <si>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</si>
  <si>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</si>
  <si>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</si>
  <si>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</si>
  <si>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</si>
  <si>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</si>
  <si>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</si>
  <si>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</si>
  <si>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</si>
  <si>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</si>
  <si>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</si>
  <si>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</si>
  <si>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</si>
  <si>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</si>
  <si>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</si>
  <si>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</si>
  <si>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</si>
  <si>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</si>
  <si>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</si>
  <si>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</si>
  <si>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</si>
  <si>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</si>
  <si>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</si>
  <si>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</si>
  <si>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</si>
  <si>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</si>
  <si>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</si>
  <si>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</si>
  <si>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</si>
  <si>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</si>
  <si>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</si>
  <si>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</si>
  <si>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</si>
  <si>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</si>
  <si>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</si>
  <si>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</si>
  <si>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</si>
  <si>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</si>
  <si>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</si>
  <si>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</si>
  <si>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</si>
  <si>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</si>
  <si>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</si>
  <si>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</si>
  <si>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</si>
  <si>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</si>
  <si>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</si>
  <si>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</si>
  <si>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</si>
  <si>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</si>
  <si>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</si>
  <si>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</si>
  <si>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</si>
  <si>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</si>
  <si>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</si>
  <si>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</si>
  <si>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</si>
  <si>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</si>
  <si>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</si>
  <si>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</si>
  <si>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</si>
  <si>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</si>
  <si>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</si>
  <si>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</si>
  <si>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</si>
  <si>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</si>
  <si>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</si>
  <si>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</si>
  <si>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</si>
  <si>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</si>
  <si>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</si>
  <si>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</si>
  <si>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</si>
  <si>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</si>
  <si>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</si>
  <si>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</si>
  <si>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</si>
  <si>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</si>
  <si>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</si>
  <si>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</si>
  <si>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</si>
  <si>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</si>
  <si>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</si>
  <si>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</si>
  <si>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</si>
  <si>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</si>
  <si>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</si>
  <si>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</si>
  <si>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</si>
  <si>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</si>
  <si>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</si>
  <si>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</si>
  <si>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</si>
  <si>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</si>
  <si>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</si>
  <si>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</si>
  <si>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</si>
  <si>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</si>
  <si>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</si>
  <si>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</si>
  <si>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</si>
  <si>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</si>
  <si>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</si>
  <si>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</si>
  <si>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</si>
  <si>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</si>
  <si>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</si>
  <si>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</si>
  <si>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</si>
  <si>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</si>
  <si>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</si>
  <si>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</si>
  <si>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</si>
  <si>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</si>
  <si>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</si>
  <si>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</si>
  <si>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</si>
  <si>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</si>
  <si>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</si>
  <si>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</si>
  <si>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</si>
  <si>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</si>
  <si>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</si>
  <si>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</si>
  <si>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</si>
  <si>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</si>
  <si>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</si>
  <si>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</si>
  <si>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</si>
  <si>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</si>
  <si>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</si>
  <si>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</si>
  <si>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</si>
  <si>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</si>
  <si>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</si>
  <si>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</si>
  <si>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</si>
  <si>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</si>
  <si>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</si>
  <si>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</si>
  <si>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</si>
  <si>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</si>
  <si>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</si>
  <si>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</si>
  <si>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</si>
  <si>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</si>
  <si>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</si>
  <si>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</si>
  <si>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</si>
  <si>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</si>
  <si>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</si>
  <si>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</si>
  <si>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</si>
  <si>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</si>
  <si>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</si>
  <si>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</si>
  <si>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</si>
  <si>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</si>
  <si>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</si>
  <si>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</si>
  <si>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</si>
  <si>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</si>
  <si>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</si>
  <si>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</si>
  <si>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</si>
  <si>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</si>
  <si>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</si>
  <si>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</si>
  <si>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</si>
  <si>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</si>
  <si>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</si>
  <si>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</si>
  <si>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</si>
  <si>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</si>
  <si>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</si>
  <si>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</si>
  <si>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</si>
  <si>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</si>
  <si>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</si>
  <si>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</si>
  <si>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</si>
  <si>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</si>
  <si>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</si>
  <si>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</si>
  <si>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</si>
  <si>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</si>
  <si>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</si>
  <si>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</si>
  <si>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</si>
  <si>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</si>
  <si>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</si>
  <si>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</si>
  <si>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</si>
  <si>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</si>
  <si>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</si>
  <si>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</si>
  <si>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</si>
  <si>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</si>
  <si>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</si>
  <si>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</si>
  <si>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</si>
  <si>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</si>
  <si>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</si>
  <si>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</si>
  <si>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</si>
  <si>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</si>
  <si>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</si>
  <si>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</si>
  <si>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</si>
  <si>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</si>
  <si>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</si>
  <si>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</si>
  <si>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</si>
  <si>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</si>
  <si>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</si>
  <si>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</si>
  <si>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</si>
  <si>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</si>
  <si>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</si>
  <si>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</si>
  <si>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</si>
  <si>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</si>
  <si>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</si>
  <si>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</si>
  <si>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</si>
  <si>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</si>
  <si>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</si>
  <si>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</si>
  <si>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</si>
  <si>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</si>
  <si>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</si>
  <si>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</si>
  <si>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</si>
  <si>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</si>
  <si>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</si>
  <si>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</si>
  <si>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</si>
  <si>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</si>
  <si>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</si>
  <si>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</si>
  <si>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</si>
  <si>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</si>
  <si>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</si>
  <si>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</si>
  <si>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</si>
  <si>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</si>
  <si>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</si>
  <si>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</si>
  <si>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</si>
  <si>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</si>
  <si>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</si>
  <si>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</si>
  <si>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</si>
  <si>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</si>
  <si>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</si>
  <si>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</si>
  <si>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</si>
  <si>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</si>
  <si>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</si>
  <si>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</si>
  <si>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</si>
  <si>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</si>
  <si>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</si>
  <si>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</si>
  <si>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</si>
  <si>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</si>
  <si>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</si>
  <si>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</si>
  <si>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</si>
  <si>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</si>
  <si>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</si>
  <si>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</si>
  <si>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</si>
  <si>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</si>
  <si>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</si>
  <si>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</si>
  <si>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</si>
  <si>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</si>
  <si>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</si>
  <si>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</si>
  <si>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</si>
  <si>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</si>
  <si>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</si>
  <si>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</si>
  <si>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</si>
  <si>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</si>
  <si>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</si>
  <si>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</si>
  <si>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</si>
  <si>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</si>
  <si>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</si>
  <si>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</si>
  <si>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</si>
  <si>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</si>
  <si>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</si>
  <si>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</si>
  <si>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</si>
  <si>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</si>
  <si>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</si>
  <si>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</si>
  <si>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</si>
  <si>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</si>
  <si>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</si>
  <si>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</si>
  <si>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</si>
  <si>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</si>
  <si>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</si>
  <si>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</si>
  <si>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</si>
  <si>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</si>
  <si>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</si>
  <si>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</si>
  <si>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</si>
  <si>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</si>
  <si>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</si>
  <si>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</si>
  <si>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</si>
  <si>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</si>
  <si>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</si>
  <si>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</si>
  <si>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</si>
  <si>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</si>
  <si>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</si>
  <si>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</si>
  <si>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</si>
  <si>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</si>
  <si>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</si>
  <si>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</si>
  <si>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</si>
  <si>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</si>
  <si>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</si>
  <si>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</si>
  <si>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</si>
  <si>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</si>
  <si>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</si>
  <si>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</si>
  <si>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</si>
  <si>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</si>
  <si>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</si>
  <si>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</si>
  <si>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</si>
  <si>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</si>
  <si>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</si>
  <si>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</si>
  <si>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</si>
  <si>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</si>
  <si>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</si>
  <si>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</si>
  <si>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</si>
  <si>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</si>
  <si>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</si>
  <si>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</si>
  <si>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</si>
  <si>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</si>
  <si>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</si>
  <si>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</si>
  <si>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</si>
  <si>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</si>
  <si>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</si>
  <si>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</si>
  <si>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</si>
  <si>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</si>
  <si>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</si>
  <si>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</si>
  <si>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</si>
  <si>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</si>
  <si>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</si>
  <si>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</si>
  <si>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</si>
  <si>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</si>
  <si>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</si>
  <si>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</si>
  <si>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</si>
  <si>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</si>
  <si>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</si>
  <si>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</si>
  <si>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</si>
  <si>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</si>
  <si>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</si>
  <si>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</si>
  <si>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</si>
  <si>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</si>
  <si>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</si>
  <si>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</si>
  <si>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</si>
  <si>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</si>
  <si>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</si>
  <si>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</si>
  <si>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</si>
  <si>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</si>
  <si>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</si>
  <si>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</si>
  <si>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</si>
  <si>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</si>
  <si>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</si>
  <si>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</si>
  <si>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</si>
  <si>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</si>
  <si>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</si>
  <si>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</si>
  <si>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</si>
  <si>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</si>
  <si>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</si>
  <si>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</si>
  <si>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</si>
  <si>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</si>
  <si>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</si>
  <si>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</si>
  <si>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</si>
  <si>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</si>
  <si>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</si>
  <si>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</si>
  <si>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</si>
  <si>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</si>
  <si>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</si>
  <si>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</si>
  <si>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</si>
  <si>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</si>
  <si>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</si>
  <si>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</si>
  <si>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</si>
  <si>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</si>
  <si>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</si>
  <si>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</si>
  <si>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</si>
  <si>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</si>
  <si>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</si>
  <si>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</si>
  <si>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</si>
  <si>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</si>
  <si>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</si>
  <si>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</si>
  <si>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</si>
  <si>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</si>
  <si>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</si>
  <si>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</si>
  <si>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</si>
  <si>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</si>
  <si>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</si>
  <si>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</si>
  <si>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</si>
  <si>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</si>
  <si>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</si>
  <si>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</si>
  <si>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</si>
  <si>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</si>
  <si>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</si>
  <si>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</si>
  <si>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</si>
  <si>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</si>
  <si>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</si>
  <si>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</si>
  <si>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</si>
  <si>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</si>
  <si>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</si>
  <si>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</si>
  <si>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</si>
  <si>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</si>
  <si>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</si>
  <si>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</si>
  <si>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</si>
  <si>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</si>
  <si>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</si>
  <si>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</si>
  <si>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September</t>
  </si>
  <si>
    <t>3 months OCT NOV DEC</t>
  </si>
  <si>
    <t>Budget</t>
  </si>
  <si>
    <t>9 months</t>
  </si>
  <si>
    <t>2017/18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</si>
</sst>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66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6" fontId="187" fillId="47" borderId="3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7" borderId="34" xfId="0" applyNumberFormat="1" applyFont="1" applyFill="1" applyBorder="1" applyAlignment="1">
      <alignment horizontal="center" vertical="center"/>
    </xf>
    <xf numFmtId="176" fontId="187" fillId="47" borderId="64" xfId="0" applyNumberFormat="1" applyFont="1" applyFill="1" applyBorder="1" applyAlignment="1">
      <alignment horizontal="center" vertical="center"/>
    </xf>
    <xf numFmtId="176" fontId="188" fillId="48" borderId="48" xfId="0" applyNumberFormat="1" applyFont="1" applyFill="1" applyBorder="1" applyAlignment="1">
      <alignment horizontal="center" vertical="top" wrapText="1"/>
    </xf>
    <xf numFmtId="176" fontId="188" fillId="48" borderId="4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6" fontId="186" fillId="39" borderId="65" xfId="0" applyNumberFormat="1" applyFont="1" applyFill="1" applyBorder="1" applyAlignment="1">
      <alignment horizontal="center" vertical="center" wrapText="1"/>
    </xf>
    <xf numFmtId="176" fontId="186" fillId="44" borderId="50" xfId="0" applyNumberFormat="1" applyFont="1" applyFill="1" applyBorder="1" applyAlignment="1">
      <alignment horizontal="center" vertical="center"/>
    </xf>
    <xf numFmtId="176" fontId="186" fillId="44" borderId="50" xfId="11177" applyNumberFormat="1" applyFont="1" applyFill="1" applyBorder="1" applyAlignment="1">
      <alignment horizontal="center" vertical="center"/>
    </xf>
    <xf numFmtId="176" fontId="186" fillId="44" borderId="55" xfId="0" applyNumberFormat="1" applyFont="1" applyFill="1" applyBorder="1" applyAlignment="1">
      <alignment horizontal="center" vertical="center"/>
    </xf>
    <xf numFmtId="176" fontId="186" fillId="44" borderId="63" xfId="0" applyNumberFormat="1" applyFont="1" applyFill="1" applyBorder="1" applyAlignment="1">
      <alignment horizontal="center" vertical="center"/>
    </xf>
    <xf numFmtId="176" fontId="186" fillId="39" borderId="74" xfId="0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44" borderId="69" xfId="0" applyNumberFormat="1" applyFont="1" applyFill="1" applyBorder="1" applyAlignment="1">
      <alignment horizontal="center" vertical="center"/>
    </xf>
    <xf numFmtId="176" fontId="186" fillId="39" borderId="75" xfId="0" applyNumberFormat="1" applyFont="1" applyFill="1" applyBorder="1" applyAlignment="1">
      <alignment horizontal="center" vertical="center"/>
    </xf>
    <xf numFmtId="176" fontId="186" fillId="44" borderId="52" xfId="0" applyNumberFormat="1" applyFont="1" applyFill="1" applyBorder="1" applyAlignment="1">
      <alignment horizontal="center" vertical="center"/>
    </xf>
    <xf numFmtId="176" fontId="186" fillId="44" borderId="50" xfId="0" applyNumberFormat="1" applyFont="1" applyFill="1" applyBorder="1" applyAlignment="1">
      <alignment horizontal="center"/>
    </xf>
    <xf numFmtId="49" fontId="188" fillId="48" borderId="47" xfId="0" applyNumberFormat="1" applyFont="1" applyFill="1" applyBorder="1" applyAlignment="1">
      <alignment horizontal="center" vertical="top" wrapText="1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37" xfId="0" applyNumberFormat="1" applyFont="1" applyFill="1" applyBorder="1" applyAlignment="1">
      <alignment horizontal="center" vertical="center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N544"/>
  <sheetViews>
    <sheetView tabSelected="1" zoomScale="90" zoomScaleNormal="90" zoomScaleSheetLayoutView="85" workbookViewId="0">
      <pane xSplit="13" ySplit="22" topLeftCell="N62" activePane="bottomRight" state="frozen"/>
      <selection pane="topRight" activeCell="N1" sqref="N1"/>
      <selection pane="bottomLeft" activeCell="A23" sqref="A23"/>
      <selection pane="bottomRight" activeCell="H83" sqref="H83"/>
    </sheetView>
  </sheetViews>
  <sheetFormatPr defaultColWidth="9.1796875" defaultRowHeight="12.75" customHeight="1" x14ac:dyDescent="0.3"/>
  <cols>
    <col min="1" max="1" width="3" style="149" customWidth="1"/>
    <col min="2" max="2" width="43.26953125" style="80" customWidth="1"/>
    <col min="3" max="8" width="11" style="244" customWidth="1"/>
    <col min="9" max="16" width="11" style="244" hidden="1" customWidth="1"/>
    <col min="17" max="19" width="10.7265625" style="244" hidden="1" customWidth="1"/>
    <col min="20" max="20" width="2" style="80" hidden="1" customWidth="1"/>
    <col min="21" max="21" width="40.7265625" style="80" hidden="1" customWidth="1"/>
    <col min="22" max="22" width="10.7265625" style="244" hidden="1" customWidth="1"/>
    <col min="23" max="23" width="13" style="375" hidden="1" customWidth="1"/>
    <col min="24" max="35" width="11.54296875" style="80" hidden="1" customWidth="1"/>
    <col min="36" max="36" width="17" style="81" hidden="1" customWidth="1"/>
    <col min="37" max="37" width="9.1796875" style="80" hidden="1" customWidth="1"/>
    <col min="38" max="39" width="0" style="317" hidden="1" customWidth="1"/>
    <col min="40" max="92" width="9.1796875" style="317"/>
    <col min="93" max="16384" width="9.1796875" style="80"/>
  </cols>
  <sheetData>
    <row r="1" spans="1:92" ht="12.75" customHeight="1" x14ac:dyDescent="0.35">
      <c r="B1" s="157" t="s">
        <v>774</v>
      </c>
      <c r="C1" s="213"/>
      <c r="D1" s="213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18"/>
      <c r="R1" s="218"/>
      <c r="S1" s="218"/>
      <c r="T1" s="149"/>
      <c r="U1" s="149"/>
      <c r="V1" s="218"/>
      <c r="W1" s="355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  <c r="AK1" s="149"/>
      <c r="AL1" s="149"/>
    </row>
    <row r="2" spans="1:92" ht="12.75" customHeight="1" x14ac:dyDescent="0.35">
      <c r="B2" s="157" t="s">
        <v>985</v>
      </c>
      <c r="C2" s="213" t="s">
        <v>1028</v>
      </c>
      <c r="D2" s="213">
        <v>9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18"/>
      <c r="R2" s="218"/>
      <c r="S2" s="218"/>
      <c r="T2" s="149"/>
      <c r="U2" s="163"/>
      <c r="V2" s="218"/>
      <c r="W2" s="355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50"/>
      <c r="AK2" s="149"/>
      <c r="AL2" s="149"/>
    </row>
    <row r="3" spans="1:92" ht="12.75" customHeight="1" thickBot="1" x14ac:dyDescent="0.35">
      <c r="B3" s="273">
        <v>43373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57"/>
      <c r="R3" s="257"/>
      <c r="S3" s="257"/>
      <c r="T3" s="149"/>
      <c r="U3" s="163"/>
      <c r="V3" s="257"/>
      <c r="W3" s="355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50"/>
      <c r="AK3" s="149"/>
      <c r="AL3" s="149"/>
    </row>
    <row r="4" spans="1:92" ht="12.75" customHeight="1" thickBot="1" x14ac:dyDescent="0.35">
      <c r="B4" s="148"/>
      <c r="C4" s="454" t="s">
        <v>1092</v>
      </c>
      <c r="D4" s="455"/>
      <c r="E4" s="456"/>
      <c r="F4" s="451" t="s">
        <v>963</v>
      </c>
      <c r="G4" s="452"/>
      <c r="H4" s="453"/>
      <c r="I4" s="427" t="s">
        <v>1084</v>
      </c>
      <c r="J4" s="427" t="s">
        <v>1084</v>
      </c>
      <c r="K4" s="427" t="s">
        <v>1084</v>
      </c>
      <c r="L4" s="427" t="s">
        <v>1094</v>
      </c>
      <c r="M4" s="427" t="s">
        <v>1094</v>
      </c>
      <c r="N4" s="427" t="s">
        <v>1084</v>
      </c>
      <c r="O4" s="427" t="s">
        <v>1084</v>
      </c>
      <c r="P4" s="278" t="s">
        <v>1006</v>
      </c>
      <c r="Q4" s="449" t="s">
        <v>1069</v>
      </c>
      <c r="R4" s="449" t="s">
        <v>1071</v>
      </c>
      <c r="S4" s="449" t="s">
        <v>1074</v>
      </c>
      <c r="T4" s="149"/>
      <c r="U4" s="280" t="s">
        <v>993</v>
      </c>
      <c r="V4" s="279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4"/>
      <c r="AL4" s="149"/>
    </row>
    <row r="5" spans="1:92" s="82" customFormat="1" ht="39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1090</v>
      </c>
      <c r="H5" s="216" t="s">
        <v>1089</v>
      </c>
      <c r="I5" s="432" t="s">
        <v>1087</v>
      </c>
      <c r="J5" s="433" t="s">
        <v>1086</v>
      </c>
      <c r="K5" s="433" t="s">
        <v>1093</v>
      </c>
      <c r="L5" s="433" t="s">
        <v>1095</v>
      </c>
      <c r="M5" s="446" t="s">
        <v>1096</v>
      </c>
      <c r="N5" s="433" t="s">
        <v>1085</v>
      </c>
      <c r="O5" s="433" t="s">
        <v>975</v>
      </c>
      <c r="P5" s="216" t="s">
        <v>1073</v>
      </c>
      <c r="Q5" s="450"/>
      <c r="R5" s="450"/>
      <c r="S5" s="450"/>
      <c r="T5" s="164"/>
      <c r="U5" s="180"/>
      <c r="V5" s="258" t="s">
        <v>1069</v>
      </c>
      <c r="W5" s="179" t="s">
        <v>1079</v>
      </c>
      <c r="X5" s="166">
        <v>43101</v>
      </c>
      <c r="Y5" s="166">
        <v>43132</v>
      </c>
      <c r="Z5" s="166">
        <v>43160</v>
      </c>
      <c r="AA5" s="166">
        <v>43191</v>
      </c>
      <c r="AB5" s="166">
        <v>43221</v>
      </c>
      <c r="AC5" s="166">
        <v>43252</v>
      </c>
      <c r="AD5" s="166">
        <v>43282</v>
      </c>
      <c r="AE5" s="166">
        <v>43313</v>
      </c>
      <c r="AF5" s="166">
        <v>43344</v>
      </c>
      <c r="AG5" s="166">
        <v>43374</v>
      </c>
      <c r="AH5" s="166">
        <v>43405</v>
      </c>
      <c r="AI5" s="166">
        <v>43435</v>
      </c>
      <c r="AJ5" s="255" t="s">
        <v>994</v>
      </c>
      <c r="AK5" s="256"/>
      <c r="AL5" s="164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</row>
    <row r="6" spans="1:92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149"/>
      <c r="U6" s="185" t="s">
        <v>1041</v>
      </c>
      <c r="V6" s="221"/>
      <c r="W6" s="3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73" t="b">
        <f>AJ6=W6</f>
        <v>1</v>
      </c>
      <c r="AL6" s="149"/>
    </row>
    <row r="7" spans="1:92" ht="12.75" customHeight="1" x14ac:dyDescent="0.3">
      <c r="B7" s="170" t="s">
        <v>775</v>
      </c>
      <c r="C7" s="222">
        <f>-'TB (2) -September'!D51-'TB (2) -September'!C52</f>
        <v>10986.68</v>
      </c>
      <c r="D7" s="223">
        <f>+C7-E7</f>
        <v>-23179.986666666664</v>
      </c>
      <c r="E7" s="224">
        <f>X7</f>
        <v>34166.666666666664</v>
      </c>
      <c r="F7" s="222">
        <f>-TB!D51-TB!C52</f>
        <v>278954</v>
      </c>
      <c r="G7" s="223">
        <f>+F7-H7</f>
        <v>-28546</v>
      </c>
      <c r="H7" s="224">
        <f>ROUND(SUMIF($X$5:$AI$5,"&lt;="&amp;$B$3,X7:AI7),2)</f>
        <v>307500</v>
      </c>
      <c r="I7" s="224">
        <v>168675</v>
      </c>
      <c r="J7" s="224">
        <v>241325</v>
      </c>
      <c r="K7" s="436">
        <f>N7-F7</f>
        <v>131046</v>
      </c>
      <c r="L7" s="436"/>
      <c r="M7" s="436">
        <f>K7+L7</f>
        <v>131046</v>
      </c>
      <c r="N7" s="436">
        <f>I7+J7</f>
        <v>410000</v>
      </c>
      <c r="O7" s="224">
        <f>N7-P7</f>
        <v>0</v>
      </c>
      <c r="P7" s="224">
        <v>410000</v>
      </c>
      <c r="Q7" s="259">
        <v>360000.41000000003</v>
      </c>
      <c r="R7" s="259">
        <f>Q7-P7</f>
        <v>-49999.589999999967</v>
      </c>
      <c r="S7" s="259">
        <f>F7-Q7</f>
        <v>-81046.410000000033</v>
      </c>
      <c r="T7" s="149"/>
      <c r="U7" s="184" t="s">
        <v>775</v>
      </c>
      <c r="V7" s="259">
        <v>360000.41000000003</v>
      </c>
      <c r="W7" s="354">
        <f>Budget!E7</f>
        <v>410000</v>
      </c>
      <c r="X7" s="152">
        <f t="shared" ref="X7:AI7" si="0">$W7/12</f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 t="shared" si="0"/>
        <v>34166.666666666664</v>
      </c>
      <c r="AD7" s="152">
        <f t="shared" si="0"/>
        <v>34166.666666666664</v>
      </c>
      <c r="AE7" s="152">
        <f t="shared" si="0"/>
        <v>34166.666666666664</v>
      </c>
      <c r="AF7" s="152">
        <f t="shared" si="0"/>
        <v>34166.666666666664</v>
      </c>
      <c r="AG7" s="152">
        <f t="shared" si="0"/>
        <v>34166.666666666664</v>
      </c>
      <c r="AH7" s="152">
        <f t="shared" si="0"/>
        <v>34166.666666666664</v>
      </c>
      <c r="AI7" s="152">
        <f t="shared" si="0"/>
        <v>34166.666666666664</v>
      </c>
      <c r="AJ7" s="152">
        <f>SUM(X7:AI7)</f>
        <v>410000.00000000006</v>
      </c>
      <c r="AK7" s="174" t="b">
        <f>AJ7=W7</f>
        <v>1</v>
      </c>
      <c r="AL7" s="149"/>
    </row>
    <row r="8" spans="1:92" ht="12.75" customHeight="1" thickBot="1" x14ac:dyDescent="0.35">
      <c r="B8" s="170" t="s">
        <v>1070</v>
      </c>
      <c r="C8" s="274">
        <f>-'TB (2) -September'!D47-'TB (2) -September'!C48</f>
        <v>0</v>
      </c>
      <c r="D8" s="303">
        <f>+C8-E8</f>
        <v>-6640</v>
      </c>
      <c r="E8" s="275">
        <v>6640</v>
      </c>
      <c r="F8" s="274">
        <f>-TB!D47-TB!C48</f>
        <v>5713.85</v>
      </c>
      <c r="G8" s="303">
        <f>+F8-H8</f>
        <v>-2350.1499999999996</v>
      </c>
      <c r="H8" s="275">
        <f>AD8</f>
        <v>8064</v>
      </c>
      <c r="I8" s="224">
        <v>0</v>
      </c>
      <c r="J8" s="275">
        <v>10000</v>
      </c>
      <c r="K8" s="436">
        <f>N8-F8</f>
        <v>4286.1499999999996</v>
      </c>
      <c r="L8" s="436"/>
      <c r="M8" s="436">
        <f>K8+L8</f>
        <v>4286.1499999999996</v>
      </c>
      <c r="N8" s="436">
        <f>I8+J8</f>
        <v>10000</v>
      </c>
      <c r="O8" s="224">
        <f>N8-P8</f>
        <v>-5000</v>
      </c>
      <c r="P8" s="224">
        <v>15000</v>
      </c>
      <c r="Q8" s="276">
        <v>0</v>
      </c>
      <c r="R8" s="276">
        <f>Q8-P8</f>
        <v>-15000</v>
      </c>
      <c r="S8" s="276">
        <f>F8-Q8</f>
        <v>5713.85</v>
      </c>
      <c r="T8" s="149"/>
      <c r="U8" s="170" t="s">
        <v>1070</v>
      </c>
      <c r="V8" s="276">
        <v>0</v>
      </c>
      <c r="W8" s="354">
        <v>10000</v>
      </c>
      <c r="X8" s="277"/>
      <c r="Y8" s="277"/>
      <c r="Z8" s="277"/>
      <c r="AA8" s="277"/>
      <c r="AB8" s="277"/>
      <c r="AC8" s="277"/>
      <c r="AD8" s="277">
        <v>8064</v>
      </c>
      <c r="AE8" s="277"/>
      <c r="AF8" s="277"/>
      <c r="AG8" s="277"/>
      <c r="AH8" s="277"/>
      <c r="AI8" s="277">
        <v>1936</v>
      </c>
      <c r="AJ8" s="152">
        <f>SUM(X8:AI8)</f>
        <v>10000</v>
      </c>
      <c r="AK8" s="174" t="b">
        <f>AJ8=W8</f>
        <v>1</v>
      </c>
      <c r="AL8" s="149"/>
    </row>
    <row r="9" spans="1:92" ht="12.75" customHeight="1" thickBot="1" x14ac:dyDescent="0.35">
      <c r="B9" s="304" t="s">
        <v>1043</v>
      </c>
      <c r="C9" s="305">
        <f>SUM(C7:C8)</f>
        <v>10986.68</v>
      </c>
      <c r="D9" s="306">
        <f>+C9-E9</f>
        <v>-29819.986666666664</v>
      </c>
      <c r="E9" s="307">
        <f>SUM(E7:E8)</f>
        <v>40806.666666666664</v>
      </c>
      <c r="F9" s="305">
        <f>SUM(F7:F8)</f>
        <v>284667.84999999998</v>
      </c>
      <c r="G9" s="306">
        <f>+F9-H9</f>
        <v>-30896.150000000023</v>
      </c>
      <c r="H9" s="307">
        <f t="shared" ref="H9:P9" si="1">SUM(H7:H8)</f>
        <v>315564</v>
      </c>
      <c r="I9" s="305">
        <f t="shared" si="1"/>
        <v>168675</v>
      </c>
      <c r="J9" s="305">
        <f t="shared" si="1"/>
        <v>251325</v>
      </c>
      <c r="K9" s="307">
        <f>N9-F9</f>
        <v>135332.15000000002</v>
      </c>
      <c r="L9" s="307">
        <f t="shared" si="1"/>
        <v>0</v>
      </c>
      <c r="M9" s="307">
        <f>SUM(M7:M8)</f>
        <v>135332.15</v>
      </c>
      <c r="N9" s="307">
        <f t="shared" si="1"/>
        <v>420000</v>
      </c>
      <c r="O9" s="307">
        <f t="shared" si="1"/>
        <v>-5000</v>
      </c>
      <c r="P9" s="307">
        <f t="shared" si="1"/>
        <v>425000</v>
      </c>
      <c r="Q9" s="307">
        <v>360000.41000000003</v>
      </c>
      <c r="R9" s="307">
        <f>Q9-P9</f>
        <v>-64999.589999999967</v>
      </c>
      <c r="S9" s="307">
        <f>F9-Q9</f>
        <v>-75332.560000000056</v>
      </c>
      <c r="T9" s="149"/>
      <c r="U9" s="207" t="s">
        <v>1043</v>
      </c>
      <c r="V9" s="233">
        <v>360000.41000000003</v>
      </c>
      <c r="W9" s="357">
        <f>SUM(W7:W8)</f>
        <v>420000</v>
      </c>
      <c r="X9" s="314">
        <f>SUM(X7:X8)</f>
        <v>34166.666666666664</v>
      </c>
      <c r="Y9" s="314">
        <f t="shared" ref="Y9:AJ9" si="2">SUM(Y7:Y8)</f>
        <v>34166.666666666664</v>
      </c>
      <c r="Z9" s="314">
        <f t="shared" si="2"/>
        <v>34166.666666666664</v>
      </c>
      <c r="AA9" s="314">
        <f t="shared" si="2"/>
        <v>34166.666666666664</v>
      </c>
      <c r="AB9" s="314">
        <f t="shared" si="2"/>
        <v>34166.666666666664</v>
      </c>
      <c r="AC9" s="314">
        <f t="shared" si="2"/>
        <v>34166.666666666664</v>
      </c>
      <c r="AD9" s="314">
        <f t="shared" si="2"/>
        <v>42230.666666666664</v>
      </c>
      <c r="AE9" s="314">
        <f t="shared" si="2"/>
        <v>34166.666666666664</v>
      </c>
      <c r="AF9" s="314">
        <f t="shared" si="2"/>
        <v>34166.666666666664</v>
      </c>
      <c r="AG9" s="314">
        <f t="shared" si="2"/>
        <v>34166.666666666664</v>
      </c>
      <c r="AH9" s="314">
        <f t="shared" si="2"/>
        <v>34166.666666666664</v>
      </c>
      <c r="AI9" s="314">
        <f t="shared" si="2"/>
        <v>36102.666666666664</v>
      </c>
      <c r="AJ9" s="314">
        <f t="shared" si="2"/>
        <v>420000.00000000006</v>
      </c>
      <c r="AK9" s="209" t="b">
        <f>AJ9=W9</f>
        <v>1</v>
      </c>
      <c r="AL9" s="149"/>
    </row>
    <row r="10" spans="1:92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  <c r="O10" s="309"/>
      <c r="P10" s="309"/>
      <c r="Q10" s="309"/>
      <c r="R10" s="309"/>
      <c r="S10" s="309"/>
      <c r="T10" s="151"/>
      <c r="U10" s="313"/>
      <c r="V10" s="310"/>
      <c r="W10" s="358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5"/>
      <c r="AL10" s="331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</row>
    <row r="11" spans="1:92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149"/>
      <c r="U11" s="185" t="s">
        <v>1042</v>
      </c>
      <c r="V11" s="230"/>
      <c r="W11" s="359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8"/>
      <c r="AL11" s="149"/>
    </row>
    <row r="12" spans="1:92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32"/>
      <c r="K12" s="437"/>
      <c r="L12" s="437"/>
      <c r="M12" s="437"/>
      <c r="N12" s="437"/>
      <c r="O12" s="232"/>
      <c r="P12" s="232"/>
      <c r="Q12" s="261"/>
      <c r="R12" s="261"/>
      <c r="S12" s="261"/>
      <c r="T12" s="149"/>
      <c r="U12" s="186" t="s">
        <v>1029</v>
      </c>
      <c r="V12" s="261"/>
      <c r="W12" s="3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52"/>
      <c r="AK12" s="176"/>
      <c r="AL12" s="149"/>
    </row>
    <row r="13" spans="1:92" ht="12.75" customHeight="1" x14ac:dyDescent="0.3">
      <c r="B13" s="170" t="s">
        <v>928</v>
      </c>
      <c r="C13" s="222">
        <f>-'TB (2) -September'!D76-'TB (2) -September'!D77-'TB (2) -September'!D97-'TB (2) -September'!D118-'TB (2) -September'!D65</f>
        <v>-11487.64</v>
      </c>
      <c r="D13" s="223">
        <f>+C13-E13</f>
        <v>-4987.6149999999989</v>
      </c>
      <c r="E13" s="224">
        <f>AC13</f>
        <v>-6500.0250000000005</v>
      </c>
      <c r="F13" s="222">
        <f>-TB!D76-TB!D65</f>
        <v>-64817.56</v>
      </c>
      <c r="G13" s="223">
        <f>+F13-H13</f>
        <v>-6317.3299999999945</v>
      </c>
      <c r="H13" s="224">
        <f>ROUND(SUMIF($X$5:$AI$5,"&lt;="&amp;$B$3,X13:AI13),2)</f>
        <v>-58500.23</v>
      </c>
      <c r="I13" s="224">
        <v>-36958.300000000003</v>
      </c>
      <c r="J13" s="224">
        <v>-41042</v>
      </c>
      <c r="K13" s="436">
        <f>N13-F13</f>
        <v>-13182.740000000005</v>
      </c>
      <c r="L13" s="436"/>
      <c r="M13" s="436">
        <f>K13+L13</f>
        <v>-13182.740000000005</v>
      </c>
      <c r="N13" s="436">
        <v>-78000.3</v>
      </c>
      <c r="O13" s="224">
        <f>N13-P13</f>
        <v>-0.30000000000291038</v>
      </c>
      <c r="P13" s="224">
        <v>-78000</v>
      </c>
      <c r="Q13" s="259">
        <v>-69999.66</v>
      </c>
      <c r="R13" s="259">
        <f>Q13-P13</f>
        <v>8000.3399999999965</v>
      </c>
      <c r="S13" s="259">
        <f>F13-Q13</f>
        <v>5182.1000000000058</v>
      </c>
      <c r="T13" s="149"/>
      <c r="U13" s="184" t="s">
        <v>928</v>
      </c>
      <c r="V13" s="259">
        <v>-69999.66</v>
      </c>
      <c r="W13" s="361">
        <f>N13</f>
        <v>-78000.3</v>
      </c>
      <c r="X13" s="160">
        <f t="shared" ref="X13:AI13" si="3">$W13/12</f>
        <v>-6500.0250000000005</v>
      </c>
      <c r="Y13" s="160">
        <f t="shared" si="3"/>
        <v>-6500.0250000000005</v>
      </c>
      <c r="Z13" s="160">
        <f t="shared" si="3"/>
        <v>-6500.0250000000005</v>
      </c>
      <c r="AA13" s="160">
        <f t="shared" si="3"/>
        <v>-6500.0250000000005</v>
      </c>
      <c r="AB13" s="160">
        <f t="shared" si="3"/>
        <v>-6500.0250000000005</v>
      </c>
      <c r="AC13" s="160">
        <f t="shared" si="3"/>
        <v>-6500.0250000000005</v>
      </c>
      <c r="AD13" s="160">
        <f t="shared" si="3"/>
        <v>-6500.0250000000005</v>
      </c>
      <c r="AE13" s="160">
        <f t="shared" si="3"/>
        <v>-6500.0250000000005</v>
      </c>
      <c r="AF13" s="160">
        <f t="shared" si="3"/>
        <v>-6500.0250000000005</v>
      </c>
      <c r="AG13" s="160">
        <f t="shared" si="3"/>
        <v>-6500.0250000000005</v>
      </c>
      <c r="AH13" s="160">
        <f t="shared" si="3"/>
        <v>-6500.0250000000005</v>
      </c>
      <c r="AI13" s="160">
        <f t="shared" si="3"/>
        <v>-6500.0250000000005</v>
      </c>
      <c r="AJ13" s="152">
        <f>SUM(X13:AI13)</f>
        <v>-78000.3</v>
      </c>
      <c r="AK13" s="176" t="b">
        <f>AJ13=W13</f>
        <v>1</v>
      </c>
      <c r="AL13" s="149"/>
    </row>
    <row r="14" spans="1:92" ht="14.25" customHeight="1" x14ac:dyDescent="0.3">
      <c r="B14" s="171"/>
      <c r="C14" s="222"/>
      <c r="D14" s="223"/>
      <c r="E14" s="232"/>
      <c r="F14" s="231"/>
      <c r="G14" s="223"/>
      <c r="H14" s="232"/>
      <c r="I14" s="232"/>
      <c r="J14" s="232"/>
      <c r="K14" s="437"/>
      <c r="L14" s="437"/>
      <c r="M14" s="437"/>
      <c r="N14" s="437"/>
      <c r="O14" s="232"/>
      <c r="P14" s="224">
        <v>0</v>
      </c>
      <c r="Q14" s="261"/>
      <c r="R14" s="261"/>
      <c r="S14" s="261"/>
      <c r="T14" s="149"/>
      <c r="U14" s="186"/>
      <c r="V14" s="261"/>
      <c r="W14" s="361">
        <f t="shared" ref="W14:W23" si="4">N14</f>
        <v>0</v>
      </c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52"/>
      <c r="AK14" s="175"/>
      <c r="AL14" s="149"/>
    </row>
    <row r="15" spans="1:92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32"/>
      <c r="J15" s="232"/>
      <c r="K15" s="437"/>
      <c r="L15" s="437"/>
      <c r="M15" s="437"/>
      <c r="N15" s="437"/>
      <c r="O15" s="232"/>
      <c r="P15" s="224">
        <v>0</v>
      </c>
      <c r="Q15" s="261"/>
      <c r="R15" s="261"/>
      <c r="S15" s="261"/>
      <c r="T15" s="149"/>
      <c r="U15" s="186"/>
      <c r="V15" s="261"/>
      <c r="W15" s="361">
        <f t="shared" si="4"/>
        <v>0</v>
      </c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52"/>
      <c r="AK15" s="175"/>
      <c r="AL15" s="149"/>
    </row>
    <row r="16" spans="1:92" ht="12.75" customHeight="1" x14ac:dyDescent="0.3">
      <c r="B16" s="170" t="s">
        <v>784</v>
      </c>
      <c r="C16" s="222">
        <f>-'TB (2) -September'!D72-'TB (2) -September'!D78</f>
        <v>-4332.43</v>
      </c>
      <c r="D16" s="223">
        <f>+C16-E16</f>
        <v>-3499.0966666666668</v>
      </c>
      <c r="E16" s="224">
        <f>AA16</f>
        <v>-833.33333333333337</v>
      </c>
      <c r="F16" s="222">
        <f>-TB!D72-TB!D78</f>
        <v>-6754.86</v>
      </c>
      <c r="G16" s="223">
        <f>+F16-H16</f>
        <v>745.14000000000033</v>
      </c>
      <c r="H16" s="224">
        <f>ROUND(SUMIF($X$5:$AI$5,"&lt;="&amp;$B$3,X16:AI16),2)</f>
        <v>-7500</v>
      </c>
      <c r="I16" s="224">
        <v>-1050</v>
      </c>
      <c r="J16" s="224">
        <v>-8950</v>
      </c>
      <c r="K16" s="436">
        <f>N16-F16</f>
        <v>-3245.1400000000003</v>
      </c>
      <c r="L16" s="436"/>
      <c r="M16" s="436">
        <f>K16+L16</f>
        <v>-3245.1400000000003</v>
      </c>
      <c r="N16" s="436">
        <v>-10000</v>
      </c>
      <c r="O16" s="224">
        <f t="shared" ref="O16:O17" si="5">N16-P16</f>
        <v>5000</v>
      </c>
      <c r="P16" s="224">
        <v>-15000</v>
      </c>
      <c r="Q16" s="259">
        <v>-14999.600000000002</v>
      </c>
      <c r="R16" s="259">
        <f>Q16-P16</f>
        <v>0.39999999999781721</v>
      </c>
      <c r="S16" s="259">
        <f>F16-Q16</f>
        <v>8244.7400000000016</v>
      </c>
      <c r="T16" s="149"/>
      <c r="U16" s="184" t="s">
        <v>784</v>
      </c>
      <c r="V16" s="259">
        <v>-14999.600000000002</v>
      </c>
      <c r="W16" s="361">
        <f t="shared" si="4"/>
        <v>-10000</v>
      </c>
      <c r="X16" s="160">
        <f t="shared" ref="X16:AI17" si="6">$W16/12</f>
        <v>-833.33333333333337</v>
      </c>
      <c r="Y16" s="160">
        <f t="shared" si="6"/>
        <v>-833.33333333333337</v>
      </c>
      <c r="Z16" s="160">
        <f t="shared" si="6"/>
        <v>-833.33333333333337</v>
      </c>
      <c r="AA16" s="160">
        <f t="shared" si="6"/>
        <v>-833.33333333333337</v>
      </c>
      <c r="AB16" s="160">
        <f t="shared" si="6"/>
        <v>-833.33333333333337</v>
      </c>
      <c r="AC16" s="160">
        <f t="shared" si="6"/>
        <v>-833.33333333333337</v>
      </c>
      <c r="AD16" s="160">
        <f t="shared" si="6"/>
        <v>-833.33333333333337</v>
      </c>
      <c r="AE16" s="160">
        <f t="shared" si="6"/>
        <v>-833.33333333333337</v>
      </c>
      <c r="AF16" s="160">
        <f t="shared" si="6"/>
        <v>-833.33333333333337</v>
      </c>
      <c r="AG16" s="160">
        <f t="shared" si="6"/>
        <v>-833.33333333333337</v>
      </c>
      <c r="AH16" s="160">
        <f t="shared" si="6"/>
        <v>-833.33333333333337</v>
      </c>
      <c r="AI16" s="160">
        <f t="shared" si="6"/>
        <v>-833.33333333333337</v>
      </c>
      <c r="AJ16" s="152">
        <f>SUM(X16:AI16)</f>
        <v>-10000</v>
      </c>
      <c r="AK16" s="175" t="b">
        <f>AJ16=W16</f>
        <v>1</v>
      </c>
      <c r="AL16" s="149"/>
    </row>
    <row r="17" spans="1:92" ht="12.75" customHeight="1" x14ac:dyDescent="0.3">
      <c r="B17" s="170" t="s">
        <v>961</v>
      </c>
      <c r="C17" s="222">
        <f>-'TB (2) -September'!D81</f>
        <v>-6250</v>
      </c>
      <c r="D17" s="223">
        <f>+C17-E17</f>
        <v>0</v>
      </c>
      <c r="E17" s="224">
        <f>AA17</f>
        <v>-6250</v>
      </c>
      <c r="F17" s="222">
        <f>-TB!D81</f>
        <v>-56250</v>
      </c>
      <c r="G17" s="223">
        <f>+F17-H17</f>
        <v>0</v>
      </c>
      <c r="H17" s="224">
        <f>X17*D2</f>
        <v>-56250</v>
      </c>
      <c r="I17" s="224">
        <v>-37500</v>
      </c>
      <c r="J17" s="224">
        <v>-37500</v>
      </c>
      <c r="K17" s="436">
        <f>N17-F17</f>
        <v>-18750</v>
      </c>
      <c r="L17" s="436"/>
      <c r="M17" s="436">
        <f>K17+L17</f>
        <v>-18750</v>
      </c>
      <c r="N17" s="436">
        <v>-75000</v>
      </c>
      <c r="O17" s="224">
        <f t="shared" si="5"/>
        <v>0</v>
      </c>
      <c r="P17" s="224">
        <v>-75000</v>
      </c>
      <c r="Q17" s="259">
        <v>-50000</v>
      </c>
      <c r="R17" s="259">
        <f>Q17-P17</f>
        <v>25000</v>
      </c>
      <c r="S17" s="259">
        <f>F17-Q17</f>
        <v>-6250</v>
      </c>
      <c r="T17" s="149"/>
      <c r="U17" s="184" t="s">
        <v>961</v>
      </c>
      <c r="V17" s="259">
        <v>-50000</v>
      </c>
      <c r="W17" s="361">
        <f t="shared" si="4"/>
        <v>-75000</v>
      </c>
      <c r="X17" s="160">
        <f t="shared" si="6"/>
        <v>-6250</v>
      </c>
      <c r="Y17" s="160">
        <f t="shared" si="6"/>
        <v>-6250</v>
      </c>
      <c r="Z17" s="160">
        <f t="shared" si="6"/>
        <v>-6250</v>
      </c>
      <c r="AA17" s="160">
        <f t="shared" si="6"/>
        <v>-6250</v>
      </c>
      <c r="AB17" s="160">
        <f t="shared" si="6"/>
        <v>-6250</v>
      </c>
      <c r="AC17" s="160">
        <f t="shared" si="6"/>
        <v>-6250</v>
      </c>
      <c r="AD17" s="160">
        <f t="shared" si="6"/>
        <v>-6250</v>
      </c>
      <c r="AE17" s="160">
        <f t="shared" si="6"/>
        <v>-6250</v>
      </c>
      <c r="AF17" s="160">
        <f t="shared" si="6"/>
        <v>-6250</v>
      </c>
      <c r="AG17" s="160">
        <f t="shared" si="6"/>
        <v>-6250</v>
      </c>
      <c r="AH17" s="160">
        <f t="shared" si="6"/>
        <v>-6250</v>
      </c>
      <c r="AI17" s="160">
        <f t="shared" si="6"/>
        <v>-6250</v>
      </c>
      <c r="AJ17" s="152">
        <f>SUM(X17:AI17)</f>
        <v>-75000</v>
      </c>
      <c r="AK17" s="175" t="b">
        <f>AJ17=W17</f>
        <v>1</v>
      </c>
      <c r="AL17" s="149"/>
    </row>
    <row r="18" spans="1:92" ht="12" customHeight="1" x14ac:dyDescent="0.3">
      <c r="B18" s="171"/>
      <c r="C18" s="222"/>
      <c r="D18" s="223"/>
      <c r="E18" s="232"/>
      <c r="F18" s="231"/>
      <c r="G18" s="223"/>
      <c r="H18" s="232"/>
      <c r="I18" s="232"/>
      <c r="J18" s="232"/>
      <c r="K18" s="437"/>
      <c r="L18" s="437"/>
      <c r="M18" s="437"/>
      <c r="N18" s="437"/>
      <c r="O18" s="232"/>
      <c r="P18" s="224">
        <v>0</v>
      </c>
      <c r="Q18" s="261"/>
      <c r="R18" s="261"/>
      <c r="S18" s="261"/>
      <c r="T18" s="149"/>
      <c r="U18" s="186"/>
      <c r="V18" s="261"/>
      <c r="W18" s="361">
        <f t="shared" si="4"/>
        <v>0</v>
      </c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52"/>
      <c r="AK18" s="175"/>
      <c r="AL18" s="149"/>
    </row>
    <row r="19" spans="1:92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32"/>
      <c r="J19" s="232"/>
      <c r="K19" s="437"/>
      <c r="L19" s="437"/>
      <c r="M19" s="437"/>
      <c r="N19" s="437"/>
      <c r="O19" s="232"/>
      <c r="P19" s="224">
        <v>0</v>
      </c>
      <c r="Q19" s="261"/>
      <c r="R19" s="261"/>
      <c r="S19" s="261"/>
      <c r="T19" s="149"/>
      <c r="U19" s="186"/>
      <c r="V19" s="261"/>
      <c r="W19" s="361">
        <f t="shared" si="4"/>
        <v>0</v>
      </c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52"/>
      <c r="AK19" s="175"/>
      <c r="AL19" s="149"/>
    </row>
    <row r="20" spans="1:92" ht="12.75" customHeight="1" x14ac:dyDescent="0.3">
      <c r="B20" s="170" t="s">
        <v>819</v>
      </c>
      <c r="C20" s="222">
        <f>-'TB (2) -September'!D115</f>
        <v>-6856.25</v>
      </c>
      <c r="D20" s="223">
        <f>+C20-E20</f>
        <v>-356.25083333333441</v>
      </c>
      <c r="E20" s="224">
        <f>AA20</f>
        <v>-6499.9991666666656</v>
      </c>
      <c r="F20" s="222">
        <f>-TB!D115</f>
        <v>-59892.74</v>
      </c>
      <c r="G20" s="223">
        <f>+F20-H20</f>
        <v>-1392.75</v>
      </c>
      <c r="H20" s="224">
        <f>ROUND(SUMIF($X$5:$AI$5,"&lt;="&amp;$B$3,X20:AI20),2)</f>
        <v>-58499.99</v>
      </c>
      <c r="I20" s="224">
        <v>-38173.99</v>
      </c>
      <c r="J20" s="224">
        <v>-39826</v>
      </c>
      <c r="K20" s="436">
        <f>N20-F20</f>
        <v>-18107.249999999993</v>
      </c>
      <c r="L20" s="436"/>
      <c r="M20" s="436">
        <f>K20+L20</f>
        <v>-18107.249999999993</v>
      </c>
      <c r="N20" s="436">
        <v>-77999.989999999991</v>
      </c>
      <c r="O20" s="224">
        <f t="shared" ref="O20:O23" si="7">N20-P20</f>
        <v>1.0000000009313226E-2</v>
      </c>
      <c r="P20" s="224">
        <v>-78000</v>
      </c>
      <c r="Q20" s="259">
        <v>-64999.5</v>
      </c>
      <c r="R20" s="259">
        <f t="shared" ref="R20:R23" si="8">Q20-P20</f>
        <v>13000.5</v>
      </c>
      <c r="S20" s="259">
        <f>F20-Q20</f>
        <v>5106.760000000002</v>
      </c>
      <c r="T20" s="149"/>
      <c r="U20" s="184" t="s">
        <v>819</v>
      </c>
      <c r="V20" s="259">
        <v>-64999.5</v>
      </c>
      <c r="W20" s="361">
        <f t="shared" si="4"/>
        <v>-77999.989999999991</v>
      </c>
      <c r="X20" s="160">
        <f t="shared" ref="X20:AI22" si="9">$W20/12</f>
        <v>-6499.9991666666656</v>
      </c>
      <c r="Y20" s="160">
        <f t="shared" si="9"/>
        <v>-6499.9991666666656</v>
      </c>
      <c r="Z20" s="160">
        <f t="shared" si="9"/>
        <v>-6499.9991666666656</v>
      </c>
      <c r="AA20" s="160">
        <f t="shared" si="9"/>
        <v>-6499.9991666666656</v>
      </c>
      <c r="AB20" s="160">
        <f t="shared" si="9"/>
        <v>-6499.9991666666656</v>
      </c>
      <c r="AC20" s="160">
        <f t="shared" si="9"/>
        <v>-6499.9991666666656</v>
      </c>
      <c r="AD20" s="160">
        <f t="shared" si="9"/>
        <v>-6499.9991666666656</v>
      </c>
      <c r="AE20" s="160">
        <f t="shared" si="9"/>
        <v>-6499.9991666666656</v>
      </c>
      <c r="AF20" s="160">
        <f t="shared" si="9"/>
        <v>-6499.9991666666656</v>
      </c>
      <c r="AG20" s="160">
        <f t="shared" si="9"/>
        <v>-6499.9991666666656</v>
      </c>
      <c r="AH20" s="160">
        <f t="shared" si="9"/>
        <v>-6499.9991666666656</v>
      </c>
      <c r="AI20" s="160">
        <f t="shared" si="9"/>
        <v>-6499.9991666666656</v>
      </c>
      <c r="AJ20" s="152">
        <f>SUM(X20:AI20)</f>
        <v>-77999.989999999991</v>
      </c>
      <c r="AK20" s="175" t="b">
        <f>AJ20=W20</f>
        <v>1</v>
      </c>
      <c r="AL20" s="149"/>
    </row>
    <row r="21" spans="1:92" ht="12.75" customHeight="1" x14ac:dyDescent="0.3">
      <c r="B21" s="170" t="s">
        <v>820</v>
      </c>
      <c r="C21" s="222">
        <f>-'TB (2) -September'!D116</f>
        <v>-971.34</v>
      </c>
      <c r="D21" s="223">
        <f>+C21-E21</f>
        <v>28.644999999999982</v>
      </c>
      <c r="E21" s="224">
        <f>AA21</f>
        <v>-999.98500000000001</v>
      </c>
      <c r="F21" s="222">
        <f>-TB!D116</f>
        <v>-10331.61</v>
      </c>
      <c r="G21" s="223">
        <f>+F21-H21</f>
        <v>-1331.7399999999998</v>
      </c>
      <c r="H21" s="224">
        <f>ROUND(SUMIF($X$5:$AI$5,"&lt;="&amp;$B$3,X21:AI21),2)</f>
        <v>-8999.8700000000008</v>
      </c>
      <c r="I21" s="224">
        <v>-9517.82</v>
      </c>
      <c r="J21" s="224">
        <v>-2482</v>
      </c>
      <c r="K21" s="436">
        <f>N21-F21</f>
        <v>-1668.2099999999991</v>
      </c>
      <c r="L21" s="436"/>
      <c r="M21" s="436">
        <f>K21+L21</f>
        <v>-1668.2099999999991</v>
      </c>
      <c r="N21" s="436">
        <v>-11999.82</v>
      </c>
      <c r="O21" s="224">
        <f t="shared" si="7"/>
        <v>0.18000000000029104</v>
      </c>
      <c r="P21" s="224">
        <v>-12000</v>
      </c>
      <c r="Q21" s="259">
        <v>-12000.16</v>
      </c>
      <c r="R21" s="259">
        <f t="shared" si="8"/>
        <v>-0.15999999999985448</v>
      </c>
      <c r="S21" s="259">
        <f>F21-Q21</f>
        <v>1668.5499999999993</v>
      </c>
      <c r="T21" s="149"/>
      <c r="U21" s="184" t="s">
        <v>820</v>
      </c>
      <c r="V21" s="259">
        <v>-12000.16</v>
      </c>
      <c r="W21" s="361">
        <f t="shared" si="4"/>
        <v>-11999.82</v>
      </c>
      <c r="X21" s="160">
        <f t="shared" si="9"/>
        <v>-999.98500000000001</v>
      </c>
      <c r="Y21" s="160">
        <f t="shared" si="9"/>
        <v>-999.98500000000001</v>
      </c>
      <c r="Z21" s="160">
        <f t="shared" si="9"/>
        <v>-999.98500000000001</v>
      </c>
      <c r="AA21" s="160">
        <f t="shared" si="9"/>
        <v>-999.98500000000001</v>
      </c>
      <c r="AB21" s="160">
        <f t="shared" si="9"/>
        <v>-999.98500000000001</v>
      </c>
      <c r="AC21" s="160">
        <f t="shared" si="9"/>
        <v>-999.98500000000001</v>
      </c>
      <c r="AD21" s="160">
        <f t="shared" si="9"/>
        <v>-999.98500000000001</v>
      </c>
      <c r="AE21" s="160">
        <f t="shared" si="9"/>
        <v>-999.98500000000001</v>
      </c>
      <c r="AF21" s="160">
        <f t="shared" si="9"/>
        <v>-999.98500000000001</v>
      </c>
      <c r="AG21" s="160">
        <f t="shared" si="9"/>
        <v>-999.98500000000001</v>
      </c>
      <c r="AH21" s="160">
        <f t="shared" si="9"/>
        <v>-999.98500000000001</v>
      </c>
      <c r="AI21" s="160">
        <f t="shared" si="9"/>
        <v>-999.98500000000001</v>
      </c>
      <c r="AJ21" s="152">
        <f>SUM(X21:AI21)</f>
        <v>-11999.820000000002</v>
      </c>
      <c r="AK21" s="175" t="b">
        <f>AJ21=W21</f>
        <v>1</v>
      </c>
      <c r="AL21" s="149"/>
    </row>
    <row r="22" spans="1:92" ht="12.75" customHeight="1" x14ac:dyDescent="0.3">
      <c r="B22" s="170" t="s">
        <v>776</v>
      </c>
      <c r="C22" s="222">
        <f>-'TB (2) -September'!D112</f>
        <v>-350</v>
      </c>
      <c r="D22" s="223">
        <f>+C22-E22</f>
        <v>1941.7024999999999</v>
      </c>
      <c r="E22" s="224">
        <f>AA22</f>
        <v>-2291.7024999999999</v>
      </c>
      <c r="F22" s="222">
        <f>-TB!D112</f>
        <v>-13855.62</v>
      </c>
      <c r="G22" s="223">
        <f>+F22-H22</f>
        <v>6769.6999999999989</v>
      </c>
      <c r="H22" s="224">
        <f>ROUND(SUMIF($X$5:$AI$5,"&lt;="&amp;$B$3,X22:AI22),2)</f>
        <v>-20625.32</v>
      </c>
      <c r="I22" s="224">
        <v>-13606.43</v>
      </c>
      <c r="J22" s="224">
        <v>-11394</v>
      </c>
      <c r="K22" s="436">
        <f>N22-F22</f>
        <v>-13644.81</v>
      </c>
      <c r="L22" s="436"/>
      <c r="M22" s="436">
        <f>K22+L22</f>
        <v>-13644.81</v>
      </c>
      <c r="N22" s="436">
        <v>-27500.43</v>
      </c>
      <c r="O22" s="224">
        <f t="shared" si="7"/>
        <v>2499.5699999999997</v>
      </c>
      <c r="P22" s="224">
        <v>-30000</v>
      </c>
      <c r="Q22" s="259">
        <v>-21999.629999999997</v>
      </c>
      <c r="R22" s="259">
        <f t="shared" si="8"/>
        <v>8000.3700000000026</v>
      </c>
      <c r="S22" s="259">
        <f>F22-Q22</f>
        <v>8144.0099999999966</v>
      </c>
      <c r="T22" s="149"/>
      <c r="U22" s="184" t="s">
        <v>776</v>
      </c>
      <c r="V22" s="259">
        <v>-21999.629999999997</v>
      </c>
      <c r="W22" s="361">
        <f t="shared" si="4"/>
        <v>-27500.43</v>
      </c>
      <c r="X22" s="160">
        <f t="shared" si="9"/>
        <v>-2291.7024999999999</v>
      </c>
      <c r="Y22" s="160">
        <f t="shared" si="9"/>
        <v>-2291.7024999999999</v>
      </c>
      <c r="Z22" s="160">
        <f t="shared" si="9"/>
        <v>-2291.7024999999999</v>
      </c>
      <c r="AA22" s="160">
        <f t="shared" si="9"/>
        <v>-2291.7024999999999</v>
      </c>
      <c r="AB22" s="160">
        <f t="shared" si="9"/>
        <v>-2291.7024999999999</v>
      </c>
      <c r="AC22" s="160">
        <f t="shared" si="9"/>
        <v>-2291.7024999999999</v>
      </c>
      <c r="AD22" s="160">
        <f t="shared" si="9"/>
        <v>-2291.7024999999999</v>
      </c>
      <c r="AE22" s="160">
        <f t="shared" si="9"/>
        <v>-2291.7024999999999</v>
      </c>
      <c r="AF22" s="160">
        <f t="shared" si="9"/>
        <v>-2291.7024999999999</v>
      </c>
      <c r="AG22" s="160">
        <f t="shared" si="9"/>
        <v>-2291.7024999999999</v>
      </c>
      <c r="AH22" s="160">
        <f t="shared" si="9"/>
        <v>-2291.7024999999999</v>
      </c>
      <c r="AI22" s="160">
        <f t="shared" si="9"/>
        <v>-2291.7024999999999</v>
      </c>
      <c r="AJ22" s="152">
        <f>SUM(X22:AI22)</f>
        <v>-27500.429999999997</v>
      </c>
      <c r="AK22" s="175" t="b">
        <f>AJ22=W22</f>
        <v>1</v>
      </c>
      <c r="AL22" s="149"/>
    </row>
    <row r="23" spans="1:92" ht="12.75" customHeight="1" thickBot="1" x14ac:dyDescent="0.35">
      <c r="B23" s="170" t="s">
        <v>1038</v>
      </c>
      <c r="C23" s="274">
        <v>-27</v>
      </c>
      <c r="D23" s="303">
        <f>+C23-E23</f>
        <v>2014.6666666666667</v>
      </c>
      <c r="E23" s="275">
        <f>AA23</f>
        <v>-2041.6666666666667</v>
      </c>
      <c r="F23" s="274">
        <v>-17865.16</v>
      </c>
      <c r="G23" s="303">
        <f>+F23-H23</f>
        <v>509.84000000000015</v>
      </c>
      <c r="H23" s="275">
        <f>ROUND(SUMIF($X$5:$AI$5,"&lt;="&amp;$B$3,X23:AI23),2)</f>
        <v>-18375</v>
      </c>
      <c r="I23" s="224">
        <v>-13769</v>
      </c>
      <c r="J23" s="275">
        <v>-10731</v>
      </c>
      <c r="K23" s="436">
        <f>N23-F23</f>
        <v>-6634.84</v>
      </c>
      <c r="L23" s="436"/>
      <c r="M23" s="436">
        <f>K23+L23</f>
        <v>-6634.84</v>
      </c>
      <c r="N23" s="436">
        <v>-24500</v>
      </c>
      <c r="O23" s="224">
        <f t="shared" si="7"/>
        <v>-5000</v>
      </c>
      <c r="P23" s="224">
        <v>-19500</v>
      </c>
      <c r="Q23" s="308">
        <v>-27499.666666666664</v>
      </c>
      <c r="R23" s="308">
        <f t="shared" si="8"/>
        <v>-7999.6666666666642</v>
      </c>
      <c r="S23" s="308">
        <f>F23-Q23</f>
        <v>9634.5066666666644</v>
      </c>
      <c r="T23" s="149"/>
      <c r="U23" s="184" t="s">
        <v>1038</v>
      </c>
      <c r="V23" s="259">
        <v>-27499.666666666664</v>
      </c>
      <c r="W23" s="361">
        <f t="shared" si="4"/>
        <v>-24500</v>
      </c>
      <c r="X23" s="160">
        <f>W23/12</f>
        <v>-2041.6666666666667</v>
      </c>
      <c r="Y23" s="160">
        <v>-2041.6666666666667</v>
      </c>
      <c r="Z23" s="160">
        <v>-2041.6666666666667</v>
      </c>
      <c r="AA23" s="160">
        <v>-2041.6666666666667</v>
      </c>
      <c r="AB23" s="160">
        <v>-2041.6666666666667</v>
      </c>
      <c r="AC23" s="160">
        <v>-2041.6666666666667</v>
      </c>
      <c r="AD23" s="160">
        <v>-2041.6666666666667</v>
      </c>
      <c r="AE23" s="160">
        <v>-2041.6666666666667</v>
      </c>
      <c r="AF23" s="160">
        <v>-2041.6666666666667</v>
      </c>
      <c r="AG23" s="160">
        <v>-2041.6666666666667</v>
      </c>
      <c r="AH23" s="160">
        <v>-2041.6666666666667</v>
      </c>
      <c r="AI23" s="160">
        <v>-2041.6666666666667</v>
      </c>
      <c r="AJ23" s="152">
        <f>SUM(X23:AI23)</f>
        <v>-24500.000000000004</v>
      </c>
      <c r="AK23" s="175" t="b">
        <f>AJ23=W23</f>
        <v>1</v>
      </c>
      <c r="AL23" s="149"/>
    </row>
    <row r="24" spans="1:92" ht="12.75" customHeight="1" thickBot="1" x14ac:dyDescent="0.35">
      <c r="B24" s="304" t="s">
        <v>1044</v>
      </c>
      <c r="C24" s="305">
        <f>SUM(C13:C23)</f>
        <v>-30274.66</v>
      </c>
      <c r="D24" s="306">
        <f>+C24-E24</f>
        <v>-4857.9483333333337</v>
      </c>
      <c r="E24" s="305">
        <f>SUM(E13:E23)</f>
        <v>-25416.711666666666</v>
      </c>
      <c r="F24" s="305">
        <f>SUM(F13:F23)</f>
        <v>-229767.55000000002</v>
      </c>
      <c r="G24" s="306">
        <f>+F24-H24</f>
        <v>-1017.140000000014</v>
      </c>
      <c r="H24" s="307">
        <f t="shared" ref="H24:P24" si="10">SUM(H13:H23)</f>
        <v>-228750.41</v>
      </c>
      <c r="I24" s="305">
        <f t="shared" si="10"/>
        <v>-150575.54</v>
      </c>
      <c r="J24" s="305">
        <f t="shared" si="10"/>
        <v>-151925</v>
      </c>
      <c r="K24" s="307">
        <f>N24-F24</f>
        <v>-75232.989999999962</v>
      </c>
      <c r="L24" s="307">
        <f t="shared" si="10"/>
        <v>0</v>
      </c>
      <c r="M24" s="307">
        <f t="shared" si="10"/>
        <v>-75232.989999999991</v>
      </c>
      <c r="N24" s="307">
        <f t="shared" si="10"/>
        <v>-305000.53999999998</v>
      </c>
      <c r="O24" s="307">
        <f t="shared" si="10"/>
        <v>2499.4600000000064</v>
      </c>
      <c r="P24" s="307">
        <f t="shared" si="10"/>
        <v>-307500</v>
      </c>
      <c r="Q24" s="307">
        <v>-261498.21666666667</v>
      </c>
      <c r="R24" s="307">
        <f>Q24-P24</f>
        <v>46001.783333333326</v>
      </c>
      <c r="S24" s="307">
        <f>F24-Q24</f>
        <v>31730.666666666657</v>
      </c>
      <c r="T24" s="149"/>
      <c r="U24" s="207" t="s">
        <v>1044</v>
      </c>
      <c r="V24" s="312">
        <v>-261498.21666666667</v>
      </c>
      <c r="W24" s="357">
        <f>SUM(W13:W23)</f>
        <v>-305000.53999999998</v>
      </c>
      <c r="X24" s="208">
        <f t="shared" ref="X24:AJ24" si="11">SUM(X13:X23)</f>
        <v>-25416.711666666666</v>
      </c>
      <c r="Y24" s="208">
        <f t="shared" si="11"/>
        <v>-25416.711666666666</v>
      </c>
      <c r="Z24" s="208">
        <f t="shared" si="11"/>
        <v>-25416.711666666666</v>
      </c>
      <c r="AA24" s="208">
        <f t="shared" si="11"/>
        <v>-25416.711666666666</v>
      </c>
      <c r="AB24" s="208">
        <f t="shared" si="11"/>
        <v>-25416.711666666666</v>
      </c>
      <c r="AC24" s="208">
        <f t="shared" si="11"/>
        <v>-25416.711666666666</v>
      </c>
      <c r="AD24" s="208">
        <f t="shared" si="11"/>
        <v>-25416.711666666666</v>
      </c>
      <c r="AE24" s="208">
        <f t="shared" si="11"/>
        <v>-25416.711666666666</v>
      </c>
      <c r="AF24" s="208">
        <f t="shared" si="11"/>
        <v>-25416.711666666666</v>
      </c>
      <c r="AG24" s="208">
        <f t="shared" si="11"/>
        <v>-25416.711666666666</v>
      </c>
      <c r="AH24" s="208">
        <f t="shared" si="11"/>
        <v>-25416.711666666666</v>
      </c>
      <c r="AI24" s="208">
        <f t="shared" si="11"/>
        <v>-25416.711666666666</v>
      </c>
      <c r="AJ24" s="208">
        <f t="shared" si="11"/>
        <v>-305000.53999999998</v>
      </c>
      <c r="AK24" s="209" t="b">
        <f>AJ24=W24</f>
        <v>1</v>
      </c>
      <c r="AL24" s="149"/>
    </row>
    <row r="25" spans="1:92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151"/>
      <c r="U25" s="299"/>
      <c r="V25" s="310"/>
      <c r="W25" s="358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210"/>
      <c r="AL25" s="331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</row>
    <row r="26" spans="1:92" ht="12.75" customHeight="1" thickBot="1" x14ac:dyDescent="0.35">
      <c r="B26" s="282" t="s">
        <v>1045</v>
      </c>
      <c r="C26" s="217">
        <f>C9+C24</f>
        <v>-19287.98</v>
      </c>
      <c r="D26" s="217">
        <f>+C26-E26</f>
        <v>-34677.934999999998</v>
      </c>
      <c r="E26" s="251">
        <f>E9+E24</f>
        <v>15389.954999999998</v>
      </c>
      <c r="F26" s="217">
        <f>F9+F24</f>
        <v>54900.299999999959</v>
      </c>
      <c r="G26" s="217">
        <f>+F26-H26</f>
        <v>-31913.290000000037</v>
      </c>
      <c r="H26" s="217">
        <f t="shared" ref="H26:P26" si="12">H9+H24</f>
        <v>86813.59</v>
      </c>
      <c r="I26" s="430">
        <f t="shared" si="12"/>
        <v>18099.459999999992</v>
      </c>
      <c r="J26" s="430">
        <f t="shared" si="12"/>
        <v>99400</v>
      </c>
      <c r="K26" s="430">
        <f>N26-F26</f>
        <v>60099.160000000062</v>
      </c>
      <c r="L26" s="430">
        <f t="shared" si="12"/>
        <v>0</v>
      </c>
      <c r="M26" s="430">
        <f t="shared" si="12"/>
        <v>60099.16</v>
      </c>
      <c r="N26" s="430">
        <f t="shared" si="12"/>
        <v>114999.46000000002</v>
      </c>
      <c r="O26" s="430">
        <f t="shared" si="12"/>
        <v>-2500.5399999999936</v>
      </c>
      <c r="P26" s="217">
        <f t="shared" si="12"/>
        <v>117500</v>
      </c>
      <c r="Q26" s="265">
        <v>98502.193333333358</v>
      </c>
      <c r="R26" s="265">
        <f>Q26-P26</f>
        <v>-18997.806666666642</v>
      </c>
      <c r="S26" s="265">
        <f>F26-Q26</f>
        <v>-43601.893333333399</v>
      </c>
      <c r="T26" s="184"/>
      <c r="U26" s="268" t="s">
        <v>1045</v>
      </c>
      <c r="V26" s="265">
        <v>98502.193333333358</v>
      </c>
      <c r="W26" s="362">
        <f>+W9+W24</f>
        <v>114999.46000000002</v>
      </c>
      <c r="X26" s="188">
        <f t="shared" ref="X26:AJ26" si="13">+X9+X24</f>
        <v>8749.9549999999981</v>
      </c>
      <c r="Y26" s="188">
        <f t="shared" si="13"/>
        <v>8749.9549999999981</v>
      </c>
      <c r="Z26" s="188">
        <f t="shared" si="13"/>
        <v>8749.9549999999981</v>
      </c>
      <c r="AA26" s="188">
        <f t="shared" si="13"/>
        <v>8749.9549999999981</v>
      </c>
      <c r="AB26" s="188">
        <f t="shared" si="13"/>
        <v>8749.9549999999981</v>
      </c>
      <c r="AC26" s="188">
        <f t="shared" si="13"/>
        <v>8749.9549999999981</v>
      </c>
      <c r="AD26" s="188">
        <f t="shared" si="13"/>
        <v>16813.954999999998</v>
      </c>
      <c r="AE26" s="188">
        <f t="shared" si="13"/>
        <v>8749.9549999999981</v>
      </c>
      <c r="AF26" s="188">
        <f t="shared" si="13"/>
        <v>8749.9549999999981</v>
      </c>
      <c r="AG26" s="188">
        <f t="shared" si="13"/>
        <v>8749.9549999999981</v>
      </c>
      <c r="AH26" s="188">
        <f t="shared" si="13"/>
        <v>8749.9549999999981</v>
      </c>
      <c r="AI26" s="188">
        <f t="shared" si="13"/>
        <v>10685.954999999998</v>
      </c>
      <c r="AJ26" s="188">
        <f t="shared" si="13"/>
        <v>114999.46000000008</v>
      </c>
      <c r="AK26" s="189"/>
      <c r="AL26" s="149"/>
    </row>
    <row r="27" spans="1:92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151"/>
      <c r="U27" s="299"/>
      <c r="V27" s="310"/>
      <c r="W27" s="358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210"/>
      <c r="AL27" s="331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</row>
    <row r="28" spans="1:92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302"/>
      <c r="K28" s="302"/>
      <c r="L28" s="302"/>
      <c r="M28" s="302"/>
      <c r="N28" s="302"/>
      <c r="O28" s="302"/>
      <c r="P28" s="302"/>
      <c r="Q28" s="262"/>
      <c r="R28" s="262"/>
      <c r="S28" s="262"/>
      <c r="T28" s="298"/>
      <c r="U28" s="271" t="s">
        <v>1048</v>
      </c>
      <c r="V28" s="262"/>
      <c r="W28" s="363"/>
      <c r="X28" s="199"/>
      <c r="Y28" s="199"/>
      <c r="Z28" s="199"/>
      <c r="AA28" s="199"/>
      <c r="AB28" s="199"/>
      <c r="AC28" s="199"/>
      <c r="AD28" s="199"/>
      <c r="AE28" s="200"/>
      <c r="AF28" s="199"/>
      <c r="AG28" s="199"/>
      <c r="AH28" s="199"/>
      <c r="AI28" s="199"/>
      <c r="AJ28" s="199"/>
      <c r="AK28" s="201"/>
      <c r="AL28" s="151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</row>
    <row r="29" spans="1:92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438"/>
      <c r="L29" s="438"/>
      <c r="M29" s="438"/>
      <c r="N29" s="438"/>
      <c r="O29" s="230"/>
      <c r="P29" s="230"/>
      <c r="Q29" s="230"/>
      <c r="R29" s="230"/>
      <c r="S29" s="230"/>
      <c r="T29" s="210"/>
      <c r="U29" s="272" t="s">
        <v>1019</v>
      </c>
      <c r="V29" s="230"/>
      <c r="W29" s="364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2"/>
      <c r="AK29" s="198"/>
      <c r="AL29" s="149"/>
    </row>
    <row r="30" spans="1:92" ht="12.75" customHeight="1" x14ac:dyDescent="0.3">
      <c r="B30" s="168" t="s">
        <v>782</v>
      </c>
      <c r="C30" s="222">
        <f>-'TB (2) -September'!C41</f>
        <v>0</v>
      </c>
      <c r="D30" s="223">
        <f>+C30-E30</f>
        <v>0</v>
      </c>
      <c r="E30" s="224">
        <f>X30</f>
        <v>0</v>
      </c>
      <c r="F30" s="222">
        <f>-TB!C41</f>
        <v>3513</v>
      </c>
      <c r="G30" s="223">
        <f t="shared" ref="G30:G35" si="14">+F30-H30</f>
        <v>0</v>
      </c>
      <c r="H30" s="224">
        <f>ROUND(SUMIF($X$5:$AI$5,"&lt;="&amp;$B$3,X30:AI30),2)</f>
        <v>3513</v>
      </c>
      <c r="I30" s="224">
        <v>1693</v>
      </c>
      <c r="J30" s="224">
        <v>1820</v>
      </c>
      <c r="K30" s="436">
        <f t="shared" ref="K30:K35" si="15">N30-F30</f>
        <v>0</v>
      </c>
      <c r="L30" s="436"/>
      <c r="M30" s="436">
        <f>K30+L30</f>
        <v>0</v>
      </c>
      <c r="N30" s="436">
        <f>I30+J30</f>
        <v>3513</v>
      </c>
      <c r="O30" s="224">
        <f>N30-P30</f>
        <v>13</v>
      </c>
      <c r="P30" s="224">
        <v>3500</v>
      </c>
      <c r="Q30" s="259">
        <v>12</v>
      </c>
      <c r="R30" s="259">
        <f t="shared" ref="R30:R34" si="16">Q30-P30</f>
        <v>-3488</v>
      </c>
      <c r="S30" s="259">
        <f t="shared" ref="S30:S35" si="17">F30-Q30</f>
        <v>3501</v>
      </c>
      <c r="T30" s="149"/>
      <c r="U30" s="182" t="s">
        <v>782</v>
      </c>
      <c r="V30" s="259">
        <v>12</v>
      </c>
      <c r="W30" s="365">
        <f>N30</f>
        <v>3513</v>
      </c>
      <c r="X30" s="152"/>
      <c r="Y30" s="152"/>
      <c r="Z30" s="152"/>
      <c r="AA30" s="152"/>
      <c r="AB30" s="152"/>
      <c r="AC30" s="152"/>
      <c r="AD30" s="152">
        <v>1693</v>
      </c>
      <c r="AE30" s="152">
        <v>1820</v>
      </c>
      <c r="AF30" s="152"/>
      <c r="AG30" s="152"/>
      <c r="AH30" s="152"/>
      <c r="AI30" s="152"/>
      <c r="AJ30" s="152">
        <f t="shared" ref="AJ30:AJ42" si="18">SUM(X30:AI30)</f>
        <v>3513</v>
      </c>
      <c r="AK30" s="174" t="b">
        <f t="shared" ref="AK30:AK44" si="19">AJ30=W30</f>
        <v>1</v>
      </c>
      <c r="AL30" s="149"/>
    </row>
    <row r="31" spans="1:92" ht="12.75" customHeight="1" x14ac:dyDescent="0.3">
      <c r="B31" s="168" t="s">
        <v>929</v>
      </c>
      <c r="C31" s="222">
        <f>+C32+C33</f>
        <v>3868.9700000000003</v>
      </c>
      <c r="D31" s="223">
        <f t="shared" ref="D31:D43" si="20">+C31-E31</f>
        <v>0</v>
      </c>
      <c r="E31" s="224">
        <f>C31</f>
        <v>3868.9700000000003</v>
      </c>
      <c r="F31" s="222">
        <f>+F32+F33</f>
        <v>109676.91</v>
      </c>
      <c r="G31" s="223">
        <v>0</v>
      </c>
      <c r="H31" s="224">
        <f>F31</f>
        <v>109676.91</v>
      </c>
      <c r="I31" s="224">
        <v>97725.440000000002</v>
      </c>
      <c r="J31" s="224">
        <v>20694.63</v>
      </c>
      <c r="K31" s="436">
        <f t="shared" si="15"/>
        <v>8743.1600000000035</v>
      </c>
      <c r="L31" s="436"/>
      <c r="M31" s="436">
        <f>K31+L31</f>
        <v>8743.1600000000035</v>
      </c>
      <c r="N31" s="436">
        <f t="shared" ref="N31:N34" si="21">I31+J31</f>
        <v>118420.07</v>
      </c>
      <c r="O31" s="224">
        <f t="shared" ref="O31:O34" si="22">N31-P31</f>
        <v>1420.070000000007</v>
      </c>
      <c r="P31" s="224">
        <v>117000</v>
      </c>
      <c r="Q31" s="259">
        <v>117528.43</v>
      </c>
      <c r="R31" s="259">
        <f t="shared" si="16"/>
        <v>528.42999999999302</v>
      </c>
      <c r="S31" s="259">
        <f t="shared" si="17"/>
        <v>-7851.5199999999895</v>
      </c>
      <c r="T31" s="149"/>
      <c r="U31" s="182" t="s">
        <v>929</v>
      </c>
      <c r="V31" s="259">
        <v>117528.43</v>
      </c>
      <c r="W31" s="365">
        <f>N31</f>
        <v>118420.07</v>
      </c>
      <c r="X31" s="152">
        <f>W31/12</f>
        <v>9868.3391666666666</v>
      </c>
      <c r="Y31" s="152">
        <f>X31</f>
        <v>9868.3391666666666</v>
      </c>
      <c r="Z31" s="152">
        <f>Y31</f>
        <v>9868.3391666666666</v>
      </c>
      <c r="AA31" s="152">
        <f t="shared" ref="AA31:AI31" si="23">Z31</f>
        <v>9868.3391666666666</v>
      </c>
      <c r="AB31" s="152">
        <f t="shared" si="23"/>
        <v>9868.3391666666666</v>
      </c>
      <c r="AC31" s="152">
        <f t="shared" si="23"/>
        <v>9868.3391666666666</v>
      </c>
      <c r="AD31" s="152">
        <f t="shared" si="23"/>
        <v>9868.3391666666666</v>
      </c>
      <c r="AE31" s="152">
        <f t="shared" si="23"/>
        <v>9868.3391666666666</v>
      </c>
      <c r="AF31" s="152">
        <f t="shared" si="23"/>
        <v>9868.3391666666666</v>
      </c>
      <c r="AG31" s="152">
        <f t="shared" si="23"/>
        <v>9868.3391666666666</v>
      </c>
      <c r="AH31" s="152">
        <f t="shared" si="23"/>
        <v>9868.3391666666666</v>
      </c>
      <c r="AI31" s="152">
        <f t="shared" si="23"/>
        <v>9868.3391666666666</v>
      </c>
      <c r="AJ31" s="252">
        <f t="shared" si="18"/>
        <v>118420.07000000002</v>
      </c>
      <c r="AK31" s="174" t="b">
        <f>AJ31=W31</f>
        <v>1</v>
      </c>
      <c r="AL31" s="149"/>
    </row>
    <row r="32" spans="1:92" ht="12.75" customHeight="1" x14ac:dyDescent="0.3">
      <c r="B32" s="169" t="s">
        <v>947</v>
      </c>
      <c r="C32" s="222">
        <f>-'TB (2) -September'!D38</f>
        <v>2663.17</v>
      </c>
      <c r="D32" s="223">
        <f t="shared" si="20"/>
        <v>0</v>
      </c>
      <c r="E32" s="224">
        <f>C32</f>
        <v>2663.17</v>
      </c>
      <c r="F32" s="222">
        <f>-TB!D38</f>
        <v>103235.09</v>
      </c>
      <c r="G32" s="223">
        <v>0</v>
      </c>
      <c r="H32" s="224">
        <f t="shared" ref="H32:H33" si="24">F32</f>
        <v>103235.09</v>
      </c>
      <c r="I32" s="224">
        <v>95571.92</v>
      </c>
      <c r="J32" s="224">
        <v>16808</v>
      </c>
      <c r="K32" s="436">
        <f t="shared" si="15"/>
        <v>9144.8300000000017</v>
      </c>
      <c r="L32" s="436"/>
      <c r="M32" s="436">
        <f>K32+L32</f>
        <v>9144.8300000000017</v>
      </c>
      <c r="N32" s="436">
        <f t="shared" si="21"/>
        <v>112379.92</v>
      </c>
      <c r="O32" s="224">
        <f t="shared" si="22"/>
        <v>2379.9199999999983</v>
      </c>
      <c r="P32" s="224">
        <v>110000</v>
      </c>
      <c r="Q32" s="259">
        <v>109644.17</v>
      </c>
      <c r="R32" s="259">
        <f t="shared" si="16"/>
        <v>-355.83000000000175</v>
      </c>
      <c r="S32" s="259">
        <f t="shared" si="17"/>
        <v>-6409.0800000000017</v>
      </c>
      <c r="T32" s="149"/>
      <c r="U32" s="183" t="s">
        <v>947</v>
      </c>
      <c r="V32" s="259">
        <v>109644.17</v>
      </c>
      <c r="W32" s="365">
        <f>N32</f>
        <v>112379.92</v>
      </c>
      <c r="X32" s="152">
        <f>W32/12</f>
        <v>9364.9933333333338</v>
      </c>
      <c r="Y32" s="152">
        <v>9364.9933333333338</v>
      </c>
      <c r="Z32" s="152">
        <v>9364.9933333333338</v>
      </c>
      <c r="AA32" s="152">
        <v>9364.9933333333338</v>
      </c>
      <c r="AB32" s="152">
        <v>9364.9933333333338</v>
      </c>
      <c r="AC32" s="152">
        <v>9364.9933333333338</v>
      </c>
      <c r="AD32" s="152">
        <v>9364.9933333333338</v>
      </c>
      <c r="AE32" s="152">
        <v>9364.9933333333338</v>
      </c>
      <c r="AF32" s="152">
        <v>9364.9933333333338</v>
      </c>
      <c r="AG32" s="152">
        <v>9364.9933333333338</v>
      </c>
      <c r="AH32" s="152">
        <v>9364.9933333333338</v>
      </c>
      <c r="AI32" s="152">
        <v>9364.9933333333338</v>
      </c>
      <c r="AJ32" s="252">
        <f>SUM(X32:AI32)</f>
        <v>112379.92</v>
      </c>
      <c r="AK32" s="174" t="b">
        <f t="shared" si="19"/>
        <v>1</v>
      </c>
      <c r="AL32" s="149"/>
    </row>
    <row r="33" spans="1:92" ht="12.75" customHeight="1" x14ac:dyDescent="0.3">
      <c r="B33" s="169" t="s">
        <v>948</v>
      </c>
      <c r="C33" s="222">
        <f>-'TB (2) -September'!D40</f>
        <v>1205.8</v>
      </c>
      <c r="D33" s="223">
        <v>0</v>
      </c>
      <c r="E33" s="224">
        <f>C33</f>
        <v>1205.8</v>
      </c>
      <c r="F33" s="222">
        <f>-TB!D40</f>
        <v>6441.82</v>
      </c>
      <c r="G33" s="223">
        <v>0</v>
      </c>
      <c r="H33" s="224">
        <f t="shared" si="24"/>
        <v>6441.82</v>
      </c>
      <c r="I33" s="224">
        <v>2153.52</v>
      </c>
      <c r="J33" s="224">
        <v>3886.63</v>
      </c>
      <c r="K33" s="444">
        <f t="shared" si="15"/>
        <v>-401.67000000000007</v>
      </c>
      <c r="L33" s="436"/>
      <c r="M33" s="436">
        <f>K33+L33</f>
        <v>-401.67000000000007</v>
      </c>
      <c r="N33" s="436">
        <f t="shared" si="21"/>
        <v>6040.15</v>
      </c>
      <c r="O33" s="224">
        <f t="shared" si="22"/>
        <v>-959.85000000000036</v>
      </c>
      <c r="P33" s="224">
        <v>7000</v>
      </c>
      <c r="Q33" s="259">
        <v>7884.26</v>
      </c>
      <c r="R33" s="259">
        <f t="shared" si="16"/>
        <v>884.26000000000022</v>
      </c>
      <c r="S33" s="259">
        <f t="shared" si="17"/>
        <v>-1442.4400000000005</v>
      </c>
      <c r="T33" s="149"/>
      <c r="U33" s="183" t="s">
        <v>948</v>
      </c>
      <c r="V33" s="259">
        <v>7884.26</v>
      </c>
      <c r="W33" s="365">
        <f>N33</f>
        <v>6040.15</v>
      </c>
      <c r="X33" s="152">
        <f>W33/12</f>
        <v>503.3458333333333</v>
      </c>
      <c r="Y33" s="154">
        <v>583.33000000000004</v>
      </c>
      <c r="Z33" s="154">
        <v>583.33000000000004</v>
      </c>
      <c r="AA33" s="154">
        <v>583.33000000000004</v>
      </c>
      <c r="AB33" s="154">
        <v>583.34</v>
      </c>
      <c r="AC33" s="154">
        <v>583.33000000000004</v>
      </c>
      <c r="AD33" s="154">
        <v>583.33000000000004</v>
      </c>
      <c r="AE33" s="154">
        <v>583.34</v>
      </c>
      <c r="AF33" s="154">
        <v>583.33000000000004</v>
      </c>
      <c r="AG33" s="154">
        <v>583.34</v>
      </c>
      <c r="AH33" s="154">
        <v>583.33000000000004</v>
      </c>
      <c r="AI33" s="154">
        <v>583.34</v>
      </c>
      <c r="AJ33" s="152">
        <f>W33</f>
        <v>6040.15</v>
      </c>
      <c r="AK33" s="174" t="b">
        <f t="shared" si="19"/>
        <v>1</v>
      </c>
      <c r="AL33" s="149"/>
    </row>
    <row r="34" spans="1:92" ht="12.75" customHeight="1" x14ac:dyDescent="0.3">
      <c r="B34" s="170" t="s">
        <v>3</v>
      </c>
      <c r="C34" s="222">
        <f>-'TB (2) -September'!D45-'TB (2) -September'!D50</f>
        <v>601</v>
      </c>
      <c r="D34" s="223">
        <f t="shared" si="20"/>
        <v>209.78416666666664</v>
      </c>
      <c r="E34" s="224">
        <f>AF34</f>
        <v>391.21583333333336</v>
      </c>
      <c r="F34" s="222">
        <f>-TB!D45-TB!D50</f>
        <v>4305.59</v>
      </c>
      <c r="G34" s="223">
        <f t="shared" si="14"/>
        <v>784.65000000000009</v>
      </c>
      <c r="H34" s="224">
        <f>ROUND(SUMIF($X$5:$AI$5,"&lt;="&amp;$B$3,X34:AI34),2)</f>
        <v>3520.94</v>
      </c>
      <c r="I34" s="224">
        <v>3194.59</v>
      </c>
      <c r="J34" s="441">
        <v>1500</v>
      </c>
      <c r="K34" s="442">
        <f t="shared" si="15"/>
        <v>389</v>
      </c>
      <c r="L34" s="442"/>
      <c r="M34" s="436">
        <f>K34+L34</f>
        <v>389</v>
      </c>
      <c r="N34" s="436">
        <f t="shared" si="21"/>
        <v>4694.59</v>
      </c>
      <c r="O34" s="224">
        <f t="shared" si="22"/>
        <v>1694.5900000000001</v>
      </c>
      <c r="P34" s="224">
        <v>3000</v>
      </c>
      <c r="Q34" s="259">
        <v>3271.8</v>
      </c>
      <c r="R34" s="259">
        <f t="shared" si="16"/>
        <v>271.80000000000018</v>
      </c>
      <c r="S34" s="259">
        <f t="shared" si="17"/>
        <v>1033.79</v>
      </c>
      <c r="T34" s="149"/>
      <c r="U34" s="184" t="s">
        <v>3</v>
      </c>
      <c r="V34" s="259">
        <v>3271.8</v>
      </c>
      <c r="W34" s="365">
        <f>N34</f>
        <v>4694.59</v>
      </c>
      <c r="X34" s="152">
        <f t="shared" ref="X34" si="25">W34/12</f>
        <v>391.21583333333336</v>
      </c>
      <c r="Y34" s="152">
        <f t="shared" ref="Y34:AI34" si="26">$W34/12</f>
        <v>391.21583333333336</v>
      </c>
      <c r="Z34" s="152">
        <f t="shared" si="26"/>
        <v>391.21583333333336</v>
      </c>
      <c r="AA34" s="152">
        <f t="shared" si="26"/>
        <v>391.21583333333336</v>
      </c>
      <c r="AB34" s="152">
        <f t="shared" si="26"/>
        <v>391.21583333333336</v>
      </c>
      <c r="AC34" s="152">
        <f t="shared" si="26"/>
        <v>391.21583333333336</v>
      </c>
      <c r="AD34" s="152">
        <f t="shared" si="26"/>
        <v>391.21583333333336</v>
      </c>
      <c r="AE34" s="152">
        <f t="shared" si="26"/>
        <v>391.21583333333336</v>
      </c>
      <c r="AF34" s="152">
        <f t="shared" si="26"/>
        <v>391.21583333333336</v>
      </c>
      <c r="AG34" s="152">
        <f t="shared" si="26"/>
        <v>391.21583333333336</v>
      </c>
      <c r="AH34" s="152">
        <f t="shared" si="26"/>
        <v>391.21583333333336</v>
      </c>
      <c r="AI34" s="152">
        <f t="shared" si="26"/>
        <v>391.21583333333336</v>
      </c>
      <c r="AJ34" s="152">
        <f t="shared" si="18"/>
        <v>4694.59</v>
      </c>
      <c r="AK34" s="174" t="b">
        <f t="shared" si="19"/>
        <v>1</v>
      </c>
      <c r="AL34" s="149"/>
    </row>
    <row r="35" spans="1:92" ht="12.75" customHeight="1" x14ac:dyDescent="0.3">
      <c r="B35" s="167" t="s">
        <v>1022</v>
      </c>
      <c r="C35" s="219">
        <f>SUM(C30:C34)-C31</f>
        <v>4469.97</v>
      </c>
      <c r="D35" s="220">
        <f>+C35-E35</f>
        <v>209.78416666666635</v>
      </c>
      <c r="E35" s="221">
        <f>SUM(E30:E34)-E31</f>
        <v>4260.1858333333339</v>
      </c>
      <c r="F35" s="219">
        <f>SUM(F30:F34)-F31</f>
        <v>117495.5</v>
      </c>
      <c r="G35" s="220">
        <f t="shared" si="14"/>
        <v>784.64999999999418</v>
      </c>
      <c r="H35" s="221">
        <f t="shared" ref="H35:P35" si="27">SUM(H30:H34)-H31</f>
        <v>116710.85</v>
      </c>
      <c r="I35" s="219">
        <f t="shared" si="27"/>
        <v>102613.02999999997</v>
      </c>
      <c r="J35" s="440">
        <f t="shared" si="27"/>
        <v>24014.63</v>
      </c>
      <c r="K35" s="396">
        <f t="shared" si="15"/>
        <v>9132.1599999999744</v>
      </c>
      <c r="L35" s="396">
        <f>SUM(L30:L34)-L31</f>
        <v>0</v>
      </c>
      <c r="M35" s="221">
        <f t="shared" si="27"/>
        <v>9132.1600000000035</v>
      </c>
      <c r="N35" s="221">
        <f t="shared" si="27"/>
        <v>126627.65999999997</v>
      </c>
      <c r="O35" s="221">
        <f t="shared" si="27"/>
        <v>3127.659999999998</v>
      </c>
      <c r="P35" s="221">
        <f t="shared" si="27"/>
        <v>123500</v>
      </c>
      <c r="Q35" s="221">
        <v>120812.22999999998</v>
      </c>
      <c r="R35" s="221">
        <f>Q35-P35</f>
        <v>-2687.7700000000186</v>
      </c>
      <c r="S35" s="221">
        <f t="shared" si="17"/>
        <v>-3316.7299999999814</v>
      </c>
      <c r="T35" s="149"/>
      <c r="U35" s="183" t="s">
        <v>1022</v>
      </c>
      <c r="V35" s="221">
        <v>120812.22999999998</v>
      </c>
      <c r="W35" s="356">
        <f>SUM(W30:W34)-W31</f>
        <v>126627.65999999997</v>
      </c>
      <c r="X35" s="156">
        <f>SUM(X30:X34)-X31</f>
        <v>10259.554999999998</v>
      </c>
      <c r="Y35" s="156">
        <f t="shared" ref="Y35:AI35" si="28">SUM(Y30:Y34)-Y31</f>
        <v>10339.539166666667</v>
      </c>
      <c r="Z35" s="156">
        <f t="shared" si="28"/>
        <v>10339.539166666667</v>
      </c>
      <c r="AA35" s="156">
        <f t="shared" si="28"/>
        <v>10339.539166666667</v>
      </c>
      <c r="AB35" s="156">
        <f t="shared" si="28"/>
        <v>10339.549166666666</v>
      </c>
      <c r="AC35" s="156">
        <f t="shared" si="28"/>
        <v>10339.539166666667</v>
      </c>
      <c r="AD35" s="156">
        <f t="shared" si="28"/>
        <v>12032.539166666667</v>
      </c>
      <c r="AE35" s="156">
        <f t="shared" si="28"/>
        <v>12159.549166666666</v>
      </c>
      <c r="AF35" s="156">
        <f t="shared" si="28"/>
        <v>10339.539166666667</v>
      </c>
      <c r="AG35" s="156">
        <f t="shared" si="28"/>
        <v>10339.549166666666</v>
      </c>
      <c r="AH35" s="156">
        <f t="shared" si="28"/>
        <v>10339.539166666667</v>
      </c>
      <c r="AI35" s="156">
        <f t="shared" si="28"/>
        <v>10339.549166666666</v>
      </c>
      <c r="AJ35" s="156">
        <f>SUM(AJ30:AJ34)-AJ31</f>
        <v>126627.65999999999</v>
      </c>
      <c r="AK35" s="173" t="b">
        <f t="shared" si="19"/>
        <v>1</v>
      </c>
      <c r="AL35" s="149"/>
    </row>
    <row r="36" spans="1:92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24"/>
      <c r="K36" s="438"/>
      <c r="L36" s="442"/>
      <c r="M36" s="442"/>
      <c r="N36" s="436"/>
      <c r="O36" s="224"/>
      <c r="P36" s="224"/>
      <c r="Q36" s="263"/>
      <c r="R36" s="263"/>
      <c r="S36" s="263"/>
      <c r="T36" s="149"/>
      <c r="U36" s="184"/>
      <c r="V36" s="263"/>
      <c r="W36" s="365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74" t="b">
        <f t="shared" si="19"/>
        <v>1</v>
      </c>
      <c r="AL36" s="149"/>
    </row>
    <row r="37" spans="1:92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439"/>
      <c r="L37" s="442"/>
      <c r="M37" s="442"/>
      <c r="N37" s="436"/>
      <c r="O37" s="221"/>
      <c r="P37" s="221"/>
      <c r="Q37" s="221"/>
      <c r="R37" s="221"/>
      <c r="S37" s="221"/>
      <c r="T37" s="149"/>
      <c r="U37" s="185" t="s">
        <v>1020</v>
      </c>
      <c r="V37" s="221"/>
      <c r="W37" s="3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73" t="b">
        <f t="shared" si="19"/>
        <v>1</v>
      </c>
      <c r="AL37" s="149"/>
    </row>
    <row r="38" spans="1:92" ht="12.75" customHeight="1" x14ac:dyDescent="0.3">
      <c r="B38" s="170" t="s">
        <v>974</v>
      </c>
      <c r="C38" s="222">
        <f>-'TB (2) -September'!D57-'TB (2) -September'!D58-'TB (2) -September'!D59</f>
        <v>0</v>
      </c>
      <c r="D38" s="223">
        <f t="shared" si="20"/>
        <v>0</v>
      </c>
      <c r="E38" s="224">
        <f t="shared" ref="E38" si="29">X38</f>
        <v>0</v>
      </c>
      <c r="F38" s="222">
        <f>-TB!D57-TB!D58-TB!D59</f>
        <v>0</v>
      </c>
      <c r="G38" s="223">
        <f>+F38-H38</f>
        <v>0</v>
      </c>
      <c r="H38" s="224">
        <f>ROUND(SUMIF($X$5:$AI$5,"&lt;="&amp;$B$3,X38:AI38),2)</f>
        <v>0</v>
      </c>
      <c r="I38" s="224">
        <f>F38</f>
        <v>0</v>
      </c>
      <c r="J38" s="441">
        <f>G38</f>
        <v>0</v>
      </c>
      <c r="K38" s="436">
        <f>N38-F38</f>
        <v>0</v>
      </c>
      <c r="L38" s="442"/>
      <c r="M38" s="436">
        <f>K38+L38</f>
        <v>0</v>
      </c>
      <c r="N38" s="436">
        <f t="shared" ref="N38" si="30">I38+J38</f>
        <v>0</v>
      </c>
      <c r="O38" s="224">
        <f t="shared" ref="O38" si="31">N38-P38</f>
        <v>0</v>
      </c>
      <c r="P38" s="224">
        <v>0</v>
      </c>
      <c r="Q38" s="259">
        <v>1344</v>
      </c>
      <c r="R38" s="259">
        <f t="shared" ref="R38:R39" si="32">Q38-P38</f>
        <v>1344</v>
      </c>
      <c r="S38" s="259">
        <f>F38-Q38</f>
        <v>-1344</v>
      </c>
      <c r="T38" s="149"/>
      <c r="U38" s="184" t="s">
        <v>974</v>
      </c>
      <c r="V38" s="259">
        <v>1344</v>
      </c>
      <c r="W38" s="365">
        <f>Budget!E38</f>
        <v>0</v>
      </c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>
        <f t="shared" ref="AJ38" si="33">SUM(X38:AI38)</f>
        <v>0</v>
      </c>
      <c r="AK38" s="174" t="b">
        <f t="shared" si="19"/>
        <v>1</v>
      </c>
      <c r="AL38" s="149"/>
    </row>
    <row r="39" spans="1:92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 t="shared" ref="H39:P39" si="34">SUM(H38)</f>
        <v>0</v>
      </c>
      <c r="I39" s="219">
        <f t="shared" si="34"/>
        <v>0</v>
      </c>
      <c r="J39" s="440">
        <f t="shared" si="34"/>
        <v>0</v>
      </c>
      <c r="K39" s="396">
        <f>N39-F39</f>
        <v>0</v>
      </c>
      <c r="L39" s="396">
        <f>SUM(L38)</f>
        <v>0</v>
      </c>
      <c r="M39" s="221">
        <f t="shared" si="34"/>
        <v>0</v>
      </c>
      <c r="N39" s="221">
        <f t="shared" si="34"/>
        <v>0</v>
      </c>
      <c r="O39" s="221">
        <f t="shared" si="34"/>
        <v>0</v>
      </c>
      <c r="P39" s="221">
        <f t="shared" si="34"/>
        <v>0</v>
      </c>
      <c r="Q39" s="221">
        <v>1344</v>
      </c>
      <c r="R39" s="221">
        <f t="shared" si="32"/>
        <v>1344</v>
      </c>
      <c r="S39" s="221">
        <f>SUM(S38)</f>
        <v>-1344</v>
      </c>
      <c r="T39" s="149"/>
      <c r="U39" s="185" t="s">
        <v>1023</v>
      </c>
      <c r="V39" s="221">
        <v>1344</v>
      </c>
      <c r="W39" s="356">
        <f>SUM(W38)</f>
        <v>0</v>
      </c>
      <c r="X39" s="155">
        <f t="shared" ref="X39:AJ39" si="35">SUM(X38)</f>
        <v>0</v>
      </c>
      <c r="Y39" s="155">
        <f t="shared" si="35"/>
        <v>0</v>
      </c>
      <c r="Z39" s="155">
        <f t="shared" si="35"/>
        <v>0</v>
      </c>
      <c r="AA39" s="155">
        <f t="shared" si="35"/>
        <v>0</v>
      </c>
      <c r="AB39" s="155">
        <f t="shared" si="35"/>
        <v>0</v>
      </c>
      <c r="AC39" s="155">
        <f t="shared" si="35"/>
        <v>0</v>
      </c>
      <c r="AD39" s="155">
        <f t="shared" si="35"/>
        <v>0</v>
      </c>
      <c r="AE39" s="155">
        <f t="shared" si="35"/>
        <v>0</v>
      </c>
      <c r="AF39" s="155">
        <f t="shared" si="35"/>
        <v>0</v>
      </c>
      <c r="AG39" s="155">
        <f t="shared" si="35"/>
        <v>0</v>
      </c>
      <c r="AH39" s="155">
        <f t="shared" si="35"/>
        <v>0</v>
      </c>
      <c r="AI39" s="155">
        <f t="shared" si="35"/>
        <v>0</v>
      </c>
      <c r="AJ39" s="155">
        <f t="shared" si="35"/>
        <v>0</v>
      </c>
      <c r="AK39" s="173" t="b">
        <f t="shared" si="19"/>
        <v>1</v>
      </c>
      <c r="AL39" s="149"/>
    </row>
    <row r="40" spans="1:92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24"/>
      <c r="K40" s="438"/>
      <c r="L40" s="442"/>
      <c r="M40" s="442"/>
      <c r="N40" s="436"/>
      <c r="O40" s="224"/>
      <c r="P40" s="224"/>
      <c r="Q40" s="263"/>
      <c r="R40" s="263"/>
      <c r="S40" s="263"/>
      <c r="T40" s="149"/>
      <c r="U40" s="184"/>
      <c r="V40" s="263"/>
      <c r="W40" s="365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74" t="b">
        <f t="shared" si="19"/>
        <v>1</v>
      </c>
      <c r="AL40" s="149"/>
    </row>
    <row r="41" spans="1:92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447"/>
      <c r="L41" s="396"/>
      <c r="M41" s="396"/>
      <c r="N41" s="221"/>
      <c r="O41" s="221"/>
      <c r="P41" s="221"/>
      <c r="Q41" s="221"/>
      <c r="R41" s="221"/>
      <c r="S41" s="221"/>
      <c r="T41" s="149"/>
      <c r="U41" s="185" t="s">
        <v>1021</v>
      </c>
      <c r="V41" s="221"/>
      <c r="W41" s="3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73" t="b">
        <f t="shared" si="19"/>
        <v>1</v>
      </c>
      <c r="AL41" s="149"/>
    </row>
    <row r="42" spans="1:92" ht="12.75" customHeight="1" x14ac:dyDescent="0.3">
      <c r="B42" s="171" t="s">
        <v>987</v>
      </c>
      <c r="C42" s="222">
        <f>-'TB (2) -September'!D43-'TB (2) -September'!D44-'TB (2) -September'!C90</f>
        <v>1345.0400000000002</v>
      </c>
      <c r="D42" s="223">
        <f t="shared" si="20"/>
        <v>-779.95999999999981</v>
      </c>
      <c r="E42" s="224">
        <f>AF42</f>
        <v>2125</v>
      </c>
      <c r="F42" s="222">
        <f>-TB!D43-TB!D44-TB!C90</f>
        <v>4967.59</v>
      </c>
      <c r="G42" s="223">
        <f>+F42-H42</f>
        <v>-1407.4099999999999</v>
      </c>
      <c r="H42" s="224">
        <f>ROUND(SUMIF($X$5:$AI$5,"&lt;="&amp;$B$3,X42:AI42),2)</f>
        <v>6375</v>
      </c>
      <c r="I42" s="224">
        <f>F42</f>
        <v>4967.59</v>
      </c>
      <c r="J42" s="441">
        <v>4877</v>
      </c>
      <c r="K42" s="442">
        <f>N42-F42</f>
        <v>4877</v>
      </c>
      <c r="L42" s="442"/>
      <c r="M42" s="436">
        <f>K42+L42</f>
        <v>4877</v>
      </c>
      <c r="N42" s="436">
        <f>I42+J42</f>
        <v>9844.59</v>
      </c>
      <c r="O42" s="224">
        <f t="shared" ref="O42" si="36">N42-P42</f>
        <v>1344.5900000000001</v>
      </c>
      <c r="P42" s="224">
        <f>W42</f>
        <v>8500</v>
      </c>
      <c r="Q42" s="259">
        <v>5999.98</v>
      </c>
      <c r="R42" s="259">
        <f>Q42-P42</f>
        <v>-2500.0200000000004</v>
      </c>
      <c r="S42" s="259">
        <f>F42-Q42</f>
        <v>-1032.3899999999994</v>
      </c>
      <c r="T42" s="149"/>
      <c r="U42" s="184" t="s">
        <v>987</v>
      </c>
      <c r="V42" s="259">
        <v>5999.98</v>
      </c>
      <c r="W42" s="365">
        <f>Budget!E42</f>
        <v>8500</v>
      </c>
      <c r="X42" s="152"/>
      <c r="Y42" s="152"/>
      <c r="Z42" s="152">
        <f>$W42/4</f>
        <v>2125</v>
      </c>
      <c r="AB42" s="152"/>
      <c r="AC42" s="152">
        <f>$W42/4</f>
        <v>2125</v>
      </c>
      <c r="AE42" s="152"/>
      <c r="AF42" s="152">
        <f>$W42/4</f>
        <v>2125</v>
      </c>
      <c r="AH42" s="152"/>
      <c r="AI42" s="152">
        <f>$W42/4</f>
        <v>2125</v>
      </c>
      <c r="AJ42" s="152">
        <f t="shared" si="18"/>
        <v>8500</v>
      </c>
      <c r="AK42" s="174" t="b">
        <f t="shared" si="19"/>
        <v>1</v>
      </c>
      <c r="AL42" s="149"/>
    </row>
    <row r="43" spans="1:92" ht="12.75" customHeight="1" thickBot="1" x14ac:dyDescent="0.35">
      <c r="B43" s="167" t="s">
        <v>1024</v>
      </c>
      <c r="C43" s="225">
        <f>SUM(C42)</f>
        <v>1345.0400000000002</v>
      </c>
      <c r="D43" s="226">
        <f t="shared" si="20"/>
        <v>-779.95999999999981</v>
      </c>
      <c r="E43" s="227">
        <f>SUM(E42)</f>
        <v>2125</v>
      </c>
      <c r="F43" s="225">
        <f>SUM(F42)</f>
        <v>4967.59</v>
      </c>
      <c r="G43" s="226">
        <f>+F43-H43</f>
        <v>-1407.4099999999999</v>
      </c>
      <c r="H43" s="227">
        <f t="shared" ref="H43:P43" si="37">SUM(H42)</f>
        <v>6375</v>
      </c>
      <c r="I43" s="225">
        <f t="shared" si="37"/>
        <v>4967.59</v>
      </c>
      <c r="J43" s="443">
        <f t="shared" si="37"/>
        <v>4877</v>
      </c>
      <c r="K43" s="448">
        <f>N43-F43</f>
        <v>4877</v>
      </c>
      <c r="L43" s="384">
        <f>SUM(L42)</f>
        <v>0</v>
      </c>
      <c r="M43" s="221">
        <f>K43+L43</f>
        <v>4877</v>
      </c>
      <c r="N43" s="227">
        <f t="shared" si="37"/>
        <v>9844.59</v>
      </c>
      <c r="O43" s="227">
        <f t="shared" si="37"/>
        <v>1344.5900000000001</v>
      </c>
      <c r="P43" s="227">
        <f t="shared" si="37"/>
        <v>8500</v>
      </c>
      <c r="Q43" s="227">
        <v>5999.98</v>
      </c>
      <c r="R43" s="227">
        <f>Q43-P43</f>
        <v>-2500.0200000000004</v>
      </c>
      <c r="S43" s="227">
        <f>SUM(S42)</f>
        <v>-1032.3899999999994</v>
      </c>
      <c r="T43" s="149"/>
      <c r="U43" s="185" t="s">
        <v>1024</v>
      </c>
      <c r="V43" s="227">
        <v>5999.98</v>
      </c>
      <c r="W43" s="366">
        <f>SUM(W42)</f>
        <v>8500</v>
      </c>
      <c r="X43" s="191">
        <f t="shared" ref="X43:AJ43" si="38">SUM(X42)</f>
        <v>0</v>
      </c>
      <c r="Y43" s="191">
        <f t="shared" si="38"/>
        <v>0</v>
      </c>
      <c r="Z43" s="191">
        <f t="shared" si="38"/>
        <v>2125</v>
      </c>
      <c r="AA43" s="191">
        <f t="shared" si="38"/>
        <v>0</v>
      </c>
      <c r="AB43" s="191">
        <f t="shared" si="38"/>
        <v>0</v>
      </c>
      <c r="AC43" s="191">
        <f t="shared" si="38"/>
        <v>2125</v>
      </c>
      <c r="AD43" s="191">
        <f t="shared" si="38"/>
        <v>0</v>
      </c>
      <c r="AE43" s="191">
        <f t="shared" si="38"/>
        <v>0</v>
      </c>
      <c r="AF43" s="191">
        <f t="shared" si="38"/>
        <v>2125</v>
      </c>
      <c r="AG43" s="191">
        <f>SUM(AF42)</f>
        <v>2125</v>
      </c>
      <c r="AH43" s="191">
        <f t="shared" si="38"/>
        <v>0</v>
      </c>
      <c r="AI43" s="191">
        <f t="shared" si="38"/>
        <v>2125</v>
      </c>
      <c r="AJ43" s="191">
        <f t="shared" si="38"/>
        <v>8500</v>
      </c>
      <c r="AK43" s="192" t="b">
        <f t="shared" si="19"/>
        <v>1</v>
      </c>
      <c r="AL43" s="149"/>
    </row>
    <row r="44" spans="1:92" s="147" customFormat="1" ht="21.75" customHeight="1" thickBot="1" x14ac:dyDescent="0.5">
      <c r="A44" s="151"/>
      <c r="B44" s="269" t="s">
        <v>142</v>
      </c>
      <c r="C44" s="234">
        <f>C35+C39+C43</f>
        <v>5815.01</v>
      </c>
      <c r="D44" s="234">
        <f>+C44-E44</f>
        <v>-570.17583333333369</v>
      </c>
      <c r="E44" s="235">
        <f>E35+E39+E43</f>
        <v>6385.1858333333339</v>
      </c>
      <c r="F44" s="234">
        <f>F35+F39+F43</f>
        <v>122463.09</v>
      </c>
      <c r="G44" s="234">
        <f>+F44-H44</f>
        <v>-622.76000000000931</v>
      </c>
      <c r="H44" s="235">
        <f t="shared" ref="H44:P44" si="39">H35+H39+H43</f>
        <v>123085.85</v>
      </c>
      <c r="I44" s="234">
        <f t="shared" si="39"/>
        <v>107580.61999999997</v>
      </c>
      <c r="J44" s="234">
        <f t="shared" si="39"/>
        <v>28891.63</v>
      </c>
      <c r="K44" s="235">
        <f>N44-F44</f>
        <v>14009.159999999974</v>
      </c>
      <c r="L44" s="235">
        <f>L35+L39+L43</f>
        <v>0</v>
      </c>
      <c r="M44" s="235">
        <f t="shared" si="39"/>
        <v>14009.160000000003</v>
      </c>
      <c r="N44" s="235">
        <f t="shared" si="39"/>
        <v>136472.24999999997</v>
      </c>
      <c r="O44" s="235">
        <f t="shared" si="39"/>
        <v>4472.2499999999982</v>
      </c>
      <c r="P44" s="235">
        <f t="shared" si="39"/>
        <v>132000</v>
      </c>
      <c r="Q44" s="270">
        <v>128156.20999999998</v>
      </c>
      <c r="R44" s="270">
        <f>Q44-P44</f>
        <v>-3843.7900000000227</v>
      </c>
      <c r="S44" s="270">
        <f>F44-Q44</f>
        <v>-5693.1199999999808</v>
      </c>
      <c r="T44" s="151"/>
      <c r="U44" s="269" t="s">
        <v>142</v>
      </c>
      <c r="V44" s="270">
        <v>128156.20999999998</v>
      </c>
      <c r="W44" s="362">
        <f>W35+W39+W43</f>
        <v>135127.65999999997</v>
      </c>
      <c r="X44" s="188">
        <f t="shared" ref="X44:AJ44" si="40">X35+X39+X43</f>
        <v>10259.554999999998</v>
      </c>
      <c r="Y44" s="188">
        <f t="shared" si="40"/>
        <v>10339.539166666667</v>
      </c>
      <c r="Z44" s="188">
        <f t="shared" si="40"/>
        <v>12464.539166666667</v>
      </c>
      <c r="AA44" s="188">
        <f t="shared" si="40"/>
        <v>10339.539166666667</v>
      </c>
      <c r="AB44" s="188">
        <f t="shared" si="40"/>
        <v>10339.549166666666</v>
      </c>
      <c r="AC44" s="188">
        <f t="shared" si="40"/>
        <v>12464.539166666667</v>
      </c>
      <c r="AD44" s="188">
        <f t="shared" si="40"/>
        <v>12032.539166666667</v>
      </c>
      <c r="AE44" s="188">
        <f t="shared" si="40"/>
        <v>12159.549166666666</v>
      </c>
      <c r="AF44" s="188">
        <f t="shared" si="40"/>
        <v>12464.539166666667</v>
      </c>
      <c r="AG44" s="188">
        <f t="shared" si="40"/>
        <v>12464.549166666666</v>
      </c>
      <c r="AH44" s="188">
        <f t="shared" si="40"/>
        <v>10339.539166666667</v>
      </c>
      <c r="AI44" s="188">
        <f t="shared" si="40"/>
        <v>12464.549166666666</v>
      </c>
      <c r="AJ44" s="188">
        <f t="shared" si="40"/>
        <v>135127.65999999997</v>
      </c>
      <c r="AK44" s="201" t="b">
        <f t="shared" si="19"/>
        <v>1</v>
      </c>
      <c r="AL44" s="151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  <c r="CH44" s="332"/>
      <c r="CI44" s="332"/>
      <c r="CJ44" s="332"/>
      <c r="CK44" s="332"/>
      <c r="CL44" s="332"/>
      <c r="CM44" s="332"/>
      <c r="CN44" s="332"/>
    </row>
    <row r="45" spans="1:92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151"/>
      <c r="U45" s="299"/>
      <c r="V45" s="310"/>
      <c r="W45" s="358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210"/>
      <c r="AL45" s="331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  <c r="CH45" s="332"/>
      <c r="CI45" s="332"/>
      <c r="CJ45" s="332"/>
      <c r="CK45" s="332"/>
      <c r="CL45" s="332"/>
      <c r="CM45" s="332"/>
      <c r="CN45" s="332"/>
    </row>
    <row r="46" spans="1:92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35"/>
      <c r="K46" s="235"/>
      <c r="L46" s="235"/>
      <c r="M46" s="235"/>
      <c r="N46" s="235"/>
      <c r="O46" s="235"/>
      <c r="P46" s="235"/>
      <c r="Q46" s="270"/>
      <c r="R46" s="270"/>
      <c r="S46" s="270"/>
      <c r="T46" s="151"/>
      <c r="U46" s="269" t="s">
        <v>764</v>
      </c>
      <c r="V46" s="270"/>
      <c r="W46" s="362"/>
      <c r="X46" s="199"/>
      <c r="Y46" s="199"/>
      <c r="Z46" s="199"/>
      <c r="AA46" s="199"/>
      <c r="AB46" s="199"/>
      <c r="AC46" s="199"/>
      <c r="AD46" s="199"/>
      <c r="AE46" s="200"/>
      <c r="AF46" s="199"/>
      <c r="AG46" s="199"/>
      <c r="AH46" s="199"/>
      <c r="AI46" s="199"/>
      <c r="AJ46" s="199"/>
      <c r="AK46" s="201"/>
      <c r="AL46" s="151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2"/>
    </row>
    <row r="47" spans="1:92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149"/>
      <c r="U47" s="181" t="s">
        <v>1025</v>
      </c>
      <c r="V47" s="237"/>
      <c r="W47" s="367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198"/>
      <c r="AL47" s="149"/>
    </row>
    <row r="48" spans="1:92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24"/>
      <c r="K48" s="436"/>
      <c r="L48" s="436"/>
      <c r="M48" s="436"/>
      <c r="N48" s="436"/>
      <c r="O48" s="224"/>
      <c r="P48" s="224"/>
      <c r="Q48" s="263"/>
      <c r="R48" s="263"/>
      <c r="S48" s="263"/>
      <c r="T48" s="149"/>
      <c r="U48" s="186" t="s">
        <v>1026</v>
      </c>
      <c r="V48" s="263"/>
      <c r="W48" s="3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52"/>
      <c r="AK48" s="174"/>
      <c r="AL48" s="149"/>
    </row>
    <row r="49" spans="2:38" ht="12.75" customHeight="1" x14ac:dyDescent="0.3">
      <c r="B49" s="168" t="s">
        <v>932</v>
      </c>
      <c r="C49" s="222">
        <f>-'TB (2) -September'!D61</f>
        <v>-3915</v>
      </c>
      <c r="D49" s="223">
        <f>+C49-E49</f>
        <v>1538.333333333333</v>
      </c>
      <c r="E49" s="224">
        <f>AF49</f>
        <v>-5453.333333333333</v>
      </c>
      <c r="F49" s="222">
        <f>-TB!D61</f>
        <v>-47790</v>
      </c>
      <c r="G49" s="223">
        <f>+F49-H49</f>
        <v>1290</v>
      </c>
      <c r="H49" s="224">
        <f>ROUND(SUMIF($X$5:$AI$5,"&lt;="&amp;$B$3,X49:AI49),2)</f>
        <v>-49080</v>
      </c>
      <c r="I49" s="224">
        <v>-32940</v>
      </c>
      <c r="J49" s="224">
        <v>-32500</v>
      </c>
      <c r="K49" s="436">
        <f>N49-F49</f>
        <v>-17650</v>
      </c>
      <c r="L49" s="436"/>
      <c r="M49" s="436">
        <f>K49+L49</f>
        <v>-17650</v>
      </c>
      <c r="N49" s="436">
        <f t="shared" ref="N49:N51" si="41">I49+J49</f>
        <v>-65440</v>
      </c>
      <c r="O49" s="224">
        <f t="shared" ref="O49:O56" si="42">N49-P49</f>
        <v>-440</v>
      </c>
      <c r="P49" s="224">
        <v>-65000</v>
      </c>
      <c r="Q49" s="259">
        <v>-63465.5</v>
      </c>
      <c r="R49" s="259">
        <f t="shared" ref="R49:R51" si="43">Q49-P49</f>
        <v>1534.5</v>
      </c>
      <c r="S49" s="259">
        <f>F49-Q49</f>
        <v>15675.5</v>
      </c>
      <c r="T49" s="149"/>
      <c r="U49" s="182" t="s">
        <v>932</v>
      </c>
      <c r="V49" s="259">
        <v>-63465.5</v>
      </c>
      <c r="W49" s="361">
        <f>N49</f>
        <v>-65440</v>
      </c>
      <c r="X49" s="160">
        <f t="shared" ref="X49:AI54" si="44">$W49/12</f>
        <v>-5453.333333333333</v>
      </c>
      <c r="Y49" s="160">
        <f t="shared" si="44"/>
        <v>-5453.333333333333</v>
      </c>
      <c r="Z49" s="160">
        <f t="shared" si="44"/>
        <v>-5453.333333333333</v>
      </c>
      <c r="AA49" s="160">
        <f t="shared" si="44"/>
        <v>-5453.333333333333</v>
      </c>
      <c r="AB49" s="160">
        <f t="shared" si="44"/>
        <v>-5453.333333333333</v>
      </c>
      <c r="AC49" s="160">
        <f t="shared" si="44"/>
        <v>-5453.333333333333</v>
      </c>
      <c r="AD49" s="160">
        <f t="shared" si="44"/>
        <v>-5453.333333333333</v>
      </c>
      <c r="AE49" s="160">
        <f t="shared" si="44"/>
        <v>-5453.333333333333</v>
      </c>
      <c r="AF49" s="160">
        <f t="shared" si="44"/>
        <v>-5453.333333333333</v>
      </c>
      <c r="AG49" s="160">
        <f t="shared" si="44"/>
        <v>-5453.333333333333</v>
      </c>
      <c r="AH49" s="160">
        <f t="shared" si="44"/>
        <v>-5453.333333333333</v>
      </c>
      <c r="AI49" s="160">
        <f t="shared" si="44"/>
        <v>-5453.333333333333</v>
      </c>
      <c r="AJ49" s="152">
        <f t="shared" ref="AJ49:AJ54" si="45">SUM(X49:AI49)</f>
        <v>-65440.000000000007</v>
      </c>
      <c r="AK49" s="174" t="b">
        <f t="shared" ref="AK49:AK54" si="46">AJ49=W49</f>
        <v>1</v>
      </c>
      <c r="AL49" s="149"/>
    </row>
    <row r="50" spans="2:38" ht="12.75" customHeight="1" x14ac:dyDescent="0.3">
      <c r="B50" s="170" t="s">
        <v>933</v>
      </c>
      <c r="C50" s="222">
        <f>-'TB (2) -September'!D66</f>
        <v>397.03</v>
      </c>
      <c r="D50" s="223">
        <f t="shared" ref="D50:D79" si="47">+C50-E50</f>
        <v>1397.0474999999999</v>
      </c>
      <c r="E50" s="224">
        <f>AF50</f>
        <v>-1000.0174999999999</v>
      </c>
      <c r="F50" s="222">
        <f>-TB!D66</f>
        <v>-7931.21</v>
      </c>
      <c r="G50" s="223">
        <f>+F50-H50</f>
        <v>1068.9499999999998</v>
      </c>
      <c r="H50" s="224">
        <f>ROUND(SUMIF($X$5:$AI$5,"&lt;="&amp;$B$3,X50:AI50),2)</f>
        <v>-9000.16</v>
      </c>
      <c r="I50" s="224">
        <v>-5394.21</v>
      </c>
      <c r="J50" s="224">
        <v>-6606</v>
      </c>
      <c r="K50" s="436">
        <f t="shared" ref="K50:K51" si="48">N50-F50</f>
        <v>-4068.9999999999991</v>
      </c>
      <c r="L50" s="436"/>
      <c r="M50" s="436">
        <f>K50+L50</f>
        <v>-4068.9999999999991</v>
      </c>
      <c r="N50" s="436">
        <f t="shared" si="41"/>
        <v>-12000.21</v>
      </c>
      <c r="O50" s="224">
        <f t="shared" si="42"/>
        <v>2999.7900000000009</v>
      </c>
      <c r="P50" s="224">
        <v>-15000</v>
      </c>
      <c r="Q50" s="259">
        <v>-12752.32</v>
      </c>
      <c r="R50" s="259">
        <f t="shared" si="43"/>
        <v>2247.6800000000003</v>
      </c>
      <c r="S50" s="259">
        <f>F50-Q50</f>
        <v>4821.1099999999997</v>
      </c>
      <c r="T50" s="149"/>
      <c r="U50" s="184" t="s">
        <v>933</v>
      </c>
      <c r="V50" s="259">
        <v>-12752.32</v>
      </c>
      <c r="W50" s="361">
        <f t="shared" ref="W50:W56" si="49">N50</f>
        <v>-12000.21</v>
      </c>
      <c r="X50" s="160">
        <f t="shared" si="44"/>
        <v>-1000.0174999999999</v>
      </c>
      <c r="Y50" s="160">
        <f t="shared" si="44"/>
        <v>-1000.0174999999999</v>
      </c>
      <c r="Z50" s="160">
        <f t="shared" si="44"/>
        <v>-1000.0174999999999</v>
      </c>
      <c r="AA50" s="160">
        <f t="shared" si="44"/>
        <v>-1000.0174999999999</v>
      </c>
      <c r="AB50" s="160">
        <f t="shared" si="44"/>
        <v>-1000.0174999999999</v>
      </c>
      <c r="AC50" s="160">
        <f t="shared" si="44"/>
        <v>-1000.0174999999999</v>
      </c>
      <c r="AD50" s="160">
        <f t="shared" si="44"/>
        <v>-1000.0174999999999</v>
      </c>
      <c r="AE50" s="160">
        <f t="shared" si="44"/>
        <v>-1000.0174999999999</v>
      </c>
      <c r="AF50" s="160">
        <f t="shared" si="44"/>
        <v>-1000.0174999999999</v>
      </c>
      <c r="AG50" s="160">
        <f t="shared" si="44"/>
        <v>-1000.0174999999999</v>
      </c>
      <c r="AH50" s="160">
        <f t="shared" si="44"/>
        <v>-1000.0174999999999</v>
      </c>
      <c r="AI50" s="160">
        <f t="shared" si="44"/>
        <v>-1000.0174999999999</v>
      </c>
      <c r="AJ50" s="152">
        <f t="shared" si="45"/>
        <v>-12000.21</v>
      </c>
      <c r="AK50" s="174" t="b">
        <f t="shared" si="46"/>
        <v>1</v>
      </c>
      <c r="AL50" s="149"/>
    </row>
    <row r="51" spans="2:38" ht="12.75" customHeight="1" x14ac:dyDescent="0.3">
      <c r="B51" s="170" t="s">
        <v>11</v>
      </c>
      <c r="C51" s="222">
        <f>-'TB (2) -September'!D67</f>
        <v>1934.08</v>
      </c>
      <c r="D51" s="223">
        <f t="shared" si="47"/>
        <v>2350.7466666666664</v>
      </c>
      <c r="E51" s="224">
        <f>AF51</f>
        <v>-416.66666666666669</v>
      </c>
      <c r="F51" s="222">
        <f>-TB!D67</f>
        <v>-3750</v>
      </c>
      <c r="G51" s="223">
        <f>+F51-H51</f>
        <v>0</v>
      </c>
      <c r="H51" s="224">
        <v>-3750</v>
      </c>
      <c r="I51" s="224">
        <v>-5000</v>
      </c>
      <c r="J51" s="224">
        <v>0</v>
      </c>
      <c r="K51" s="436">
        <f t="shared" si="48"/>
        <v>-1250</v>
      </c>
      <c r="L51" s="436"/>
      <c r="M51" s="436">
        <f>K51+L51</f>
        <v>-1250</v>
      </c>
      <c r="N51" s="436">
        <f t="shared" si="41"/>
        <v>-5000</v>
      </c>
      <c r="O51" s="224">
        <f t="shared" si="42"/>
        <v>0</v>
      </c>
      <c r="P51" s="224">
        <v>-5000</v>
      </c>
      <c r="Q51" s="259">
        <v>-4999.72</v>
      </c>
      <c r="R51" s="259">
        <f t="shared" si="43"/>
        <v>0.27999999999974534</v>
      </c>
      <c r="S51" s="259">
        <f>F51-Q51</f>
        <v>1249.7200000000003</v>
      </c>
      <c r="T51" s="149"/>
      <c r="U51" s="184" t="s">
        <v>11</v>
      </c>
      <c r="V51" s="259">
        <v>-4999.72</v>
      </c>
      <c r="W51" s="361">
        <f t="shared" si="49"/>
        <v>-5000</v>
      </c>
      <c r="X51" s="160">
        <f t="shared" si="44"/>
        <v>-416.66666666666669</v>
      </c>
      <c r="Y51" s="160">
        <f t="shared" si="44"/>
        <v>-416.66666666666669</v>
      </c>
      <c r="Z51" s="160">
        <f t="shared" si="44"/>
        <v>-416.66666666666669</v>
      </c>
      <c r="AA51" s="160">
        <f t="shared" si="44"/>
        <v>-416.66666666666669</v>
      </c>
      <c r="AB51" s="160">
        <f t="shared" si="44"/>
        <v>-416.66666666666669</v>
      </c>
      <c r="AC51" s="160">
        <f t="shared" si="44"/>
        <v>-416.66666666666669</v>
      </c>
      <c r="AD51" s="160">
        <f t="shared" si="44"/>
        <v>-416.66666666666669</v>
      </c>
      <c r="AE51" s="160">
        <f t="shared" si="44"/>
        <v>-416.66666666666669</v>
      </c>
      <c r="AF51" s="160">
        <f t="shared" si="44"/>
        <v>-416.66666666666669</v>
      </c>
      <c r="AG51" s="160">
        <f t="shared" si="44"/>
        <v>-416.66666666666669</v>
      </c>
      <c r="AH51" s="160">
        <f t="shared" si="44"/>
        <v>-416.66666666666669</v>
      </c>
      <c r="AI51" s="160">
        <f t="shared" si="44"/>
        <v>-416.66666666666669</v>
      </c>
      <c r="AJ51" s="152">
        <f t="shared" si="45"/>
        <v>-5000</v>
      </c>
      <c r="AK51" s="174" t="b">
        <f t="shared" si="46"/>
        <v>1</v>
      </c>
      <c r="AL51" s="149"/>
    </row>
    <row r="52" spans="2:38" ht="12" customHeight="1" x14ac:dyDescent="0.3">
      <c r="B52" s="171"/>
      <c r="C52" s="222"/>
      <c r="D52" s="223"/>
      <c r="E52" s="224"/>
      <c r="F52" s="222"/>
      <c r="G52" s="223"/>
      <c r="H52" s="224"/>
      <c r="I52" s="224"/>
      <c r="J52" s="224"/>
      <c r="K52" s="436"/>
      <c r="L52" s="436"/>
      <c r="M52" s="436"/>
      <c r="N52" s="436"/>
      <c r="O52" s="224">
        <f t="shared" si="42"/>
        <v>0</v>
      </c>
      <c r="P52" s="224">
        <v>0</v>
      </c>
      <c r="Q52" s="263"/>
      <c r="R52" s="263"/>
      <c r="S52" s="263"/>
      <c r="T52" s="149"/>
      <c r="U52" s="184"/>
      <c r="V52" s="263"/>
      <c r="W52" s="361">
        <f t="shared" si="49"/>
        <v>0</v>
      </c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52"/>
      <c r="AK52" s="174"/>
      <c r="AL52" s="149"/>
    </row>
    <row r="53" spans="2:38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/>
      <c r="J53" s="224"/>
      <c r="K53" s="436"/>
      <c r="L53" s="436"/>
      <c r="M53" s="436"/>
      <c r="N53" s="436"/>
      <c r="O53" s="224">
        <f t="shared" si="42"/>
        <v>0</v>
      </c>
      <c r="P53" s="224">
        <v>0</v>
      </c>
      <c r="Q53" s="263"/>
      <c r="R53" s="263"/>
      <c r="S53" s="263"/>
      <c r="T53" s="149"/>
      <c r="U53" s="186" t="s">
        <v>1027</v>
      </c>
      <c r="V53" s="263"/>
      <c r="W53" s="361">
        <f t="shared" si="49"/>
        <v>0</v>
      </c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52"/>
      <c r="AK53" s="174"/>
      <c r="AL53" s="149"/>
    </row>
    <row r="54" spans="2:38" ht="12.75" customHeight="1" x14ac:dyDescent="0.3">
      <c r="B54" s="170" t="s">
        <v>779</v>
      </c>
      <c r="C54" s="222">
        <f>-'TB (2) -September'!D68</f>
        <v>-10789.72</v>
      </c>
      <c r="D54" s="223">
        <f t="shared" si="47"/>
        <v>-7394.3966666666656</v>
      </c>
      <c r="E54" s="224">
        <f>AF54</f>
        <v>-3395.3233333333333</v>
      </c>
      <c r="F54" s="222">
        <f>-TB!D68</f>
        <v>-34451.58</v>
      </c>
      <c r="G54" s="223">
        <f>+F54-H54</f>
        <v>-3893.6700000000019</v>
      </c>
      <c r="H54" s="224">
        <f>ROUND(SUMIF($X$5:$AI$5,"&lt;="&amp;$B$3,X54:AI54),2)</f>
        <v>-30557.91</v>
      </c>
      <c r="I54" s="224">
        <v>-15043.88</v>
      </c>
      <c r="J54" s="224">
        <v>-21700</v>
      </c>
      <c r="K54" s="436">
        <f t="shared" ref="K54:K56" si="50">N54-F54</f>
        <v>-6292.2999999999956</v>
      </c>
      <c r="L54" s="436"/>
      <c r="M54" s="436">
        <f>K54+L54</f>
        <v>-6292.2999999999956</v>
      </c>
      <c r="N54" s="436">
        <v>-40743.879999999997</v>
      </c>
      <c r="O54" s="224">
        <f t="shared" si="42"/>
        <v>-5743.8799999999974</v>
      </c>
      <c r="P54" s="224">
        <v>-35000</v>
      </c>
      <c r="Q54" s="259">
        <v>-22999.93</v>
      </c>
      <c r="R54" s="259">
        <f t="shared" ref="R54:R57" si="51">Q54-P54</f>
        <v>12000.07</v>
      </c>
      <c r="S54" s="259">
        <f>F54-Q54</f>
        <v>-11451.650000000001</v>
      </c>
      <c r="T54" s="149"/>
      <c r="U54" s="184" t="s">
        <v>779</v>
      </c>
      <c r="V54" s="259">
        <v>-22999.93</v>
      </c>
      <c r="W54" s="361">
        <f t="shared" si="49"/>
        <v>-40743.879999999997</v>
      </c>
      <c r="X54" s="160">
        <f t="shared" si="44"/>
        <v>-3395.3233333333333</v>
      </c>
      <c r="Y54" s="160">
        <f t="shared" si="44"/>
        <v>-3395.3233333333333</v>
      </c>
      <c r="Z54" s="160">
        <f t="shared" si="44"/>
        <v>-3395.3233333333333</v>
      </c>
      <c r="AA54" s="160">
        <f t="shared" si="44"/>
        <v>-3395.3233333333333</v>
      </c>
      <c r="AB54" s="160">
        <f t="shared" si="44"/>
        <v>-3395.3233333333333</v>
      </c>
      <c r="AC54" s="160">
        <f t="shared" si="44"/>
        <v>-3395.3233333333333</v>
      </c>
      <c r="AD54" s="160">
        <f t="shared" si="44"/>
        <v>-3395.3233333333333</v>
      </c>
      <c r="AE54" s="160">
        <f t="shared" si="44"/>
        <v>-3395.3233333333333</v>
      </c>
      <c r="AF54" s="160">
        <f t="shared" si="44"/>
        <v>-3395.3233333333333</v>
      </c>
      <c r="AG54" s="160">
        <f t="shared" si="44"/>
        <v>-3395.3233333333333</v>
      </c>
      <c r="AH54" s="160">
        <f t="shared" si="44"/>
        <v>-3395.3233333333333</v>
      </c>
      <c r="AI54" s="160">
        <f t="shared" si="44"/>
        <v>-3395.3233333333333</v>
      </c>
      <c r="AJ54" s="152">
        <f t="shared" si="45"/>
        <v>-40743.879999999997</v>
      </c>
      <c r="AK54" s="174" t="b">
        <f t="shared" si="46"/>
        <v>1</v>
      </c>
      <c r="AL54" s="149"/>
    </row>
    <row r="55" spans="2:38" ht="12.75" customHeight="1" x14ac:dyDescent="0.3">
      <c r="B55" s="170" t="s">
        <v>913</v>
      </c>
      <c r="C55" s="222">
        <f>-'TB (2) -September'!D94</f>
        <v>0</v>
      </c>
      <c r="D55" s="223">
        <f>+C55-E55</f>
        <v>133.29666666666665</v>
      </c>
      <c r="E55" s="224">
        <f>AA55</f>
        <v>-133.29666666666665</v>
      </c>
      <c r="F55" s="222">
        <f>-TB!D94</f>
        <v>-799.56</v>
      </c>
      <c r="G55" s="223">
        <f>+F55-H55</f>
        <v>400.11000000000013</v>
      </c>
      <c r="H55" s="224">
        <f>ROUND(SUMIF($X$5:$AI$5,"&lt;="&amp;$B$3,X55:AI55),2)</f>
        <v>-1199.67</v>
      </c>
      <c r="I55" s="224">
        <v>-799.56</v>
      </c>
      <c r="J55" s="224">
        <v>-800</v>
      </c>
      <c r="K55" s="436">
        <f t="shared" si="50"/>
        <v>-800</v>
      </c>
      <c r="L55" s="436"/>
      <c r="M55" s="436">
        <f>K55+L55</f>
        <v>-800</v>
      </c>
      <c r="N55" s="436">
        <v>-1599.56</v>
      </c>
      <c r="O55" s="224">
        <f t="shared" si="42"/>
        <v>-1599.56</v>
      </c>
      <c r="P55" s="224">
        <v>0</v>
      </c>
      <c r="Q55" s="259">
        <v>0</v>
      </c>
      <c r="R55" s="259">
        <f t="shared" si="51"/>
        <v>0</v>
      </c>
      <c r="S55" s="259">
        <f>F55-Q55</f>
        <v>-799.56</v>
      </c>
      <c r="T55" s="149"/>
      <c r="U55" s="184" t="s">
        <v>913</v>
      </c>
      <c r="V55" s="259">
        <v>0</v>
      </c>
      <c r="W55" s="361">
        <f t="shared" si="49"/>
        <v>-1599.56</v>
      </c>
      <c r="X55" s="160">
        <f t="shared" ref="X55:AI55" si="52">$W55/12</f>
        <v>-133.29666666666665</v>
      </c>
      <c r="Y55" s="160">
        <f t="shared" si="52"/>
        <v>-133.29666666666665</v>
      </c>
      <c r="Z55" s="160">
        <f t="shared" si="52"/>
        <v>-133.29666666666665</v>
      </c>
      <c r="AA55" s="160">
        <f t="shared" si="52"/>
        <v>-133.29666666666665</v>
      </c>
      <c r="AB55" s="160">
        <f t="shared" si="52"/>
        <v>-133.29666666666665</v>
      </c>
      <c r="AC55" s="160">
        <f t="shared" si="52"/>
        <v>-133.29666666666665</v>
      </c>
      <c r="AD55" s="160">
        <f t="shared" si="52"/>
        <v>-133.29666666666665</v>
      </c>
      <c r="AE55" s="160">
        <f t="shared" si="52"/>
        <v>-133.29666666666665</v>
      </c>
      <c r="AF55" s="160">
        <f t="shared" si="52"/>
        <v>-133.29666666666665</v>
      </c>
      <c r="AG55" s="160">
        <f t="shared" si="52"/>
        <v>-133.29666666666665</v>
      </c>
      <c r="AH55" s="160">
        <f t="shared" si="52"/>
        <v>-133.29666666666665</v>
      </c>
      <c r="AI55" s="160">
        <f t="shared" si="52"/>
        <v>-133.29666666666665</v>
      </c>
      <c r="AJ55" s="152">
        <f>SUM(X55:AI55)</f>
        <v>-1599.5599999999997</v>
      </c>
      <c r="AK55" s="174" t="b">
        <f>AJ55=W55</f>
        <v>1</v>
      </c>
      <c r="AL55" s="149"/>
    </row>
    <row r="56" spans="2:38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-2625-375-375</f>
        <v>-3375</v>
      </c>
      <c r="G56" s="223">
        <f>+F56-H56</f>
        <v>0</v>
      </c>
      <c r="H56" s="224">
        <f>W56/12*D2</f>
        <v>-3375</v>
      </c>
      <c r="I56" s="224">
        <v>-2250</v>
      </c>
      <c r="J56" s="224">
        <v>-2250</v>
      </c>
      <c r="K56" s="436">
        <f t="shared" si="50"/>
        <v>-1125</v>
      </c>
      <c r="L56" s="436"/>
      <c r="M56" s="436">
        <f>K56+L56</f>
        <v>-1125</v>
      </c>
      <c r="N56" s="436">
        <v>-4500</v>
      </c>
      <c r="O56" s="224">
        <f t="shared" si="42"/>
        <v>0</v>
      </c>
      <c r="P56" s="224">
        <v>-4500</v>
      </c>
      <c r="Q56" s="259">
        <v>-4500</v>
      </c>
      <c r="R56" s="259">
        <f t="shared" si="51"/>
        <v>0</v>
      </c>
      <c r="S56" s="259">
        <f>F56-Q56</f>
        <v>1125</v>
      </c>
      <c r="T56" s="149"/>
      <c r="U56" s="184" t="s">
        <v>905</v>
      </c>
      <c r="V56" s="259">
        <v>-4500</v>
      </c>
      <c r="W56" s="361">
        <f t="shared" si="49"/>
        <v>-4500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60">
        <v>-375</v>
      </c>
      <c r="AD56" s="160">
        <v>-375</v>
      </c>
      <c r="AE56" s="160">
        <v>-375</v>
      </c>
      <c r="AF56" s="160">
        <v>-375</v>
      </c>
      <c r="AG56" s="160">
        <v>-375</v>
      </c>
      <c r="AH56" s="160">
        <v>-375</v>
      </c>
      <c r="AI56" s="160">
        <v>-375</v>
      </c>
      <c r="AJ56" s="152">
        <f>SUM(X56:AI56)</f>
        <v>-4500</v>
      </c>
      <c r="AK56" s="174" t="b">
        <f>AJ56=W56</f>
        <v>1</v>
      </c>
      <c r="AL56" s="149"/>
    </row>
    <row r="57" spans="2:38" ht="12.75" customHeight="1" x14ac:dyDescent="0.35">
      <c r="B57" s="172" t="s">
        <v>1047</v>
      </c>
      <c r="C57" s="238">
        <f>SUM(C49:C56)</f>
        <v>-12748.61</v>
      </c>
      <c r="D57" s="220">
        <f>+C57-E57</f>
        <v>-1974.9724999999999</v>
      </c>
      <c r="E57" s="239">
        <f>SUM(E49:E56)</f>
        <v>-10773.637500000001</v>
      </c>
      <c r="F57" s="238">
        <f>SUM(F49:F56)</f>
        <v>-98097.35</v>
      </c>
      <c r="G57" s="220">
        <f>+F57-H57</f>
        <v>-1134.6100000000006</v>
      </c>
      <c r="H57" s="238">
        <f t="shared" ref="H57:P57" si="53">SUM(H49:H56)</f>
        <v>-96962.74</v>
      </c>
      <c r="I57" s="238">
        <f t="shared" si="53"/>
        <v>-61427.649999999994</v>
      </c>
      <c r="J57" s="238">
        <f t="shared" si="53"/>
        <v>-63856</v>
      </c>
      <c r="K57" s="238">
        <f>N57-F57</f>
        <v>-31186.299999999988</v>
      </c>
      <c r="L57" s="238">
        <f t="shared" si="53"/>
        <v>0</v>
      </c>
      <c r="M57" s="238">
        <f t="shared" si="53"/>
        <v>-31186.299999999996</v>
      </c>
      <c r="N57" s="238">
        <f t="shared" si="53"/>
        <v>-129283.65</v>
      </c>
      <c r="O57" s="238">
        <f t="shared" si="53"/>
        <v>-4783.649999999996</v>
      </c>
      <c r="P57" s="238">
        <f t="shared" si="53"/>
        <v>-124500</v>
      </c>
      <c r="Q57" s="238">
        <v>-108717.47</v>
      </c>
      <c r="R57" s="238">
        <f t="shared" si="51"/>
        <v>15782.529999999999</v>
      </c>
      <c r="S57" s="238">
        <f>SUM(S49:S56)</f>
        <v>10620.12</v>
      </c>
      <c r="T57" s="149"/>
      <c r="U57" s="181" t="s">
        <v>1025</v>
      </c>
      <c r="V57" s="238">
        <v>-108717.47</v>
      </c>
      <c r="W57" s="368">
        <f>SUM(W49:W56)</f>
        <v>-129283.65</v>
      </c>
      <c r="X57" s="203">
        <f t="shared" ref="X57:AJ57" si="54">SUM(X49:X56)</f>
        <v>-10773.637500000001</v>
      </c>
      <c r="Y57" s="203">
        <f t="shared" si="54"/>
        <v>-10773.637500000001</v>
      </c>
      <c r="Z57" s="203">
        <f t="shared" si="54"/>
        <v>-10773.637500000001</v>
      </c>
      <c r="AA57" s="203">
        <f t="shared" si="54"/>
        <v>-10773.637500000001</v>
      </c>
      <c r="AB57" s="203">
        <f t="shared" si="54"/>
        <v>-10773.637500000001</v>
      </c>
      <c r="AC57" s="203">
        <f t="shared" si="54"/>
        <v>-10773.637500000001</v>
      </c>
      <c r="AD57" s="203">
        <f t="shared" si="54"/>
        <v>-10773.637500000001</v>
      </c>
      <c r="AE57" s="203">
        <f t="shared" si="54"/>
        <v>-10773.637500000001</v>
      </c>
      <c r="AF57" s="203">
        <f t="shared" si="54"/>
        <v>-10773.637500000001</v>
      </c>
      <c r="AG57" s="203">
        <f t="shared" si="54"/>
        <v>-10773.637500000001</v>
      </c>
      <c r="AH57" s="203">
        <f t="shared" si="54"/>
        <v>-10773.637500000001</v>
      </c>
      <c r="AI57" s="203">
        <f t="shared" si="54"/>
        <v>-10773.637500000001</v>
      </c>
      <c r="AJ57" s="203">
        <f t="shared" si="54"/>
        <v>-129283.65</v>
      </c>
      <c r="AK57" s="177" t="b">
        <f>AJ57=W57</f>
        <v>1</v>
      </c>
      <c r="AL57" s="149"/>
    </row>
    <row r="58" spans="2:38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24"/>
      <c r="K58" s="224"/>
      <c r="L58" s="224"/>
      <c r="M58" s="224"/>
      <c r="N58" s="397"/>
      <c r="O58" s="224"/>
      <c r="P58" s="224"/>
      <c r="Q58" s="263"/>
      <c r="R58" s="263"/>
      <c r="S58" s="263"/>
      <c r="T58" s="149"/>
      <c r="U58" s="184"/>
      <c r="V58" s="263"/>
      <c r="W58" s="361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52"/>
      <c r="AK58" s="175"/>
      <c r="AL58" s="149"/>
    </row>
    <row r="59" spans="2:38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149"/>
      <c r="U59" s="181" t="s">
        <v>1020</v>
      </c>
      <c r="V59" s="239"/>
      <c r="W59" s="369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9"/>
      <c r="AK59" s="177"/>
      <c r="AL59" s="149"/>
    </row>
    <row r="60" spans="2:38" ht="12.75" customHeight="1" x14ac:dyDescent="0.3">
      <c r="B60" s="170" t="s">
        <v>772</v>
      </c>
      <c r="C60" s="222">
        <f>-('TB (2) -September'!C103+'TB (2) -September'!C108+'TB (2) -September'!C111)</f>
        <v>0</v>
      </c>
      <c r="D60" s="223">
        <f>+C60-E60</f>
        <v>0</v>
      </c>
      <c r="E60" s="224">
        <v>0</v>
      </c>
      <c r="F60" s="222">
        <f>-(TB!C103+TB!C108+TB!C111)</f>
        <v>-17294.82</v>
      </c>
      <c r="G60" s="223">
        <f>+F60-H60</f>
        <v>0.18000000000029104</v>
      </c>
      <c r="H60" s="224">
        <f>W60</f>
        <v>-17295</v>
      </c>
      <c r="I60" s="224">
        <f>F60</f>
        <v>-17294.82</v>
      </c>
      <c r="J60" s="224">
        <v>0</v>
      </c>
      <c r="K60" s="436">
        <f t="shared" ref="K60" si="55">N60-F60</f>
        <v>-0.18000000000029104</v>
      </c>
      <c r="L60" s="436"/>
      <c r="M60" s="436">
        <f>K60+L60</f>
        <v>-0.18000000000029104</v>
      </c>
      <c r="N60" s="436">
        <v>-17295</v>
      </c>
      <c r="O60" s="224">
        <f t="shared" ref="O60" si="56">N60-P60</f>
        <v>-2295</v>
      </c>
      <c r="P60" s="224">
        <v>-15000</v>
      </c>
      <c r="Q60" s="259">
        <v>-10496.26</v>
      </c>
      <c r="R60" s="259">
        <f t="shared" ref="R60:R61" si="57">Q60-P60</f>
        <v>4503.74</v>
      </c>
      <c r="S60" s="259">
        <f>F60-Q60</f>
        <v>-6798.5599999999995</v>
      </c>
      <c r="T60" s="149"/>
      <c r="U60" s="184" t="s">
        <v>772</v>
      </c>
      <c r="V60" s="259">
        <v>-10496.26</v>
      </c>
      <c r="W60" s="361">
        <f>N60</f>
        <v>-17295</v>
      </c>
      <c r="X60" s="160"/>
      <c r="Y60" s="160"/>
      <c r="Z60" s="160"/>
      <c r="AA60" s="160"/>
      <c r="AB60" s="160">
        <v>-3000</v>
      </c>
      <c r="AC60" s="160">
        <v>-12000</v>
      </c>
      <c r="AD60" s="160">
        <f>W60-AB60-AC60</f>
        <v>-2295</v>
      </c>
      <c r="AE60" s="160"/>
      <c r="AF60" s="160"/>
      <c r="AG60" s="160"/>
      <c r="AH60" s="160"/>
      <c r="AI60" s="160"/>
      <c r="AJ60" s="152">
        <f>SUM(X60:AI60)</f>
        <v>-17295</v>
      </c>
      <c r="AK60" s="175" t="b">
        <f>AJ60=W60</f>
        <v>1</v>
      </c>
      <c r="AL60" s="149"/>
    </row>
    <row r="61" spans="2:38" ht="12.75" customHeight="1" x14ac:dyDescent="0.35">
      <c r="B61" s="172" t="s">
        <v>1023</v>
      </c>
      <c r="C61" s="283">
        <f>SUM(C59:C60)</f>
        <v>0</v>
      </c>
      <c r="D61" s="226">
        <f>+C61-E61</f>
        <v>0</v>
      </c>
      <c r="E61" s="240">
        <f>SUM(E59:E60)</f>
        <v>0</v>
      </c>
      <c r="F61" s="240">
        <f>SUM(F60)</f>
        <v>-17294.82</v>
      </c>
      <c r="G61" s="226">
        <f>+F61-H61</f>
        <v>0.18000000000029104</v>
      </c>
      <c r="H61" s="240">
        <f>SUM(H59:H60)</f>
        <v>-17295</v>
      </c>
      <c r="I61" s="240">
        <f>SUM(I60)</f>
        <v>-17294.82</v>
      </c>
      <c r="J61" s="240">
        <f>SUM(J60)</f>
        <v>0</v>
      </c>
      <c r="K61" s="240">
        <f>N61-F61</f>
        <v>-0.18000000000029104</v>
      </c>
      <c r="L61" s="240">
        <f>SUM(L59:L60)</f>
        <v>0</v>
      </c>
      <c r="M61" s="240">
        <f>SUM(M59:M60)</f>
        <v>-0.18000000000029104</v>
      </c>
      <c r="N61" s="240">
        <f>SUM(N59:N60)</f>
        <v>-17295</v>
      </c>
      <c r="O61" s="240">
        <f>SUM(O59:O60)</f>
        <v>-2295</v>
      </c>
      <c r="P61" s="240">
        <f>SUM(P60)</f>
        <v>-15000</v>
      </c>
      <c r="Q61" s="240">
        <v>-10496.26</v>
      </c>
      <c r="R61" s="240">
        <f t="shared" si="57"/>
        <v>4503.74</v>
      </c>
      <c r="S61" s="240">
        <f>F61-Q61</f>
        <v>-6798.5599999999995</v>
      </c>
      <c r="T61" s="149"/>
      <c r="U61" s="181" t="s">
        <v>1023</v>
      </c>
      <c r="V61" s="240">
        <v>-10496.26</v>
      </c>
      <c r="W61" s="370">
        <f>SUM(W59:W60)</f>
        <v>-17295</v>
      </c>
      <c r="X61" s="204">
        <f t="shared" ref="X61:AJ61" si="58">SUM(X59:X60)</f>
        <v>0</v>
      </c>
      <c r="Y61" s="204">
        <f t="shared" si="58"/>
        <v>0</v>
      </c>
      <c r="Z61" s="204">
        <f t="shared" si="58"/>
        <v>0</v>
      </c>
      <c r="AA61" s="204">
        <f t="shared" si="58"/>
        <v>0</v>
      </c>
      <c r="AB61" s="204">
        <f t="shared" si="58"/>
        <v>-3000</v>
      </c>
      <c r="AC61" s="204">
        <f t="shared" si="58"/>
        <v>-12000</v>
      </c>
      <c r="AD61" s="204">
        <f t="shared" si="58"/>
        <v>-2295</v>
      </c>
      <c r="AE61" s="204">
        <f t="shared" si="58"/>
        <v>0</v>
      </c>
      <c r="AF61" s="204">
        <f>SUM(AF59:AF60)</f>
        <v>0</v>
      </c>
      <c r="AG61" s="204">
        <f t="shared" si="58"/>
        <v>0</v>
      </c>
      <c r="AH61" s="204">
        <f t="shared" si="58"/>
        <v>0</v>
      </c>
      <c r="AI61" s="204">
        <f t="shared" si="58"/>
        <v>0</v>
      </c>
      <c r="AJ61" s="204">
        <f t="shared" si="58"/>
        <v>-17295</v>
      </c>
      <c r="AK61" s="205" t="b">
        <f t="shared" ref="AK61" si="59">AJ61=W61</f>
        <v>1</v>
      </c>
      <c r="AL61" s="149"/>
    </row>
    <row r="62" spans="2:38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24"/>
      <c r="K62" s="224"/>
      <c r="L62" s="224"/>
      <c r="M62" s="224"/>
      <c r="N62" s="397"/>
      <c r="O62" s="224"/>
      <c r="P62" s="224"/>
      <c r="Q62" s="263"/>
      <c r="R62" s="263"/>
      <c r="S62" s="263"/>
      <c r="T62" s="149"/>
      <c r="U62" s="184"/>
      <c r="V62" s="263"/>
      <c r="W62" s="361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52"/>
      <c r="AK62" s="175"/>
      <c r="AL62" s="149"/>
    </row>
    <row r="63" spans="2:38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149"/>
      <c r="U63" s="181" t="s">
        <v>1031</v>
      </c>
      <c r="V63" s="237"/>
      <c r="W63" s="367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9"/>
      <c r="AK63" s="206"/>
      <c r="AL63" s="149"/>
    </row>
    <row r="64" spans="2:38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32"/>
      <c r="K64" s="437"/>
      <c r="L64" s="437"/>
      <c r="M64" s="437"/>
      <c r="N64" s="437"/>
      <c r="O64" s="232"/>
      <c r="P64" s="232"/>
      <c r="Q64" s="261"/>
      <c r="R64" s="261"/>
      <c r="S64" s="261"/>
      <c r="T64" s="149"/>
      <c r="U64" s="186" t="s">
        <v>1032</v>
      </c>
      <c r="V64" s="261"/>
      <c r="W64" s="3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52"/>
      <c r="AK64" s="175"/>
      <c r="AL64" s="149"/>
    </row>
    <row r="65" spans="2:38" ht="12.75" customHeight="1" x14ac:dyDescent="0.3">
      <c r="B65" s="170" t="s">
        <v>773</v>
      </c>
      <c r="C65" s="222">
        <f>-'TB (2) -September'!D82-'TB (2) -September'!D83-'TB (2) -September'!D84-'TB (2) -September'!D85-'TB (2) -September'!D86</f>
        <v>-850.08</v>
      </c>
      <c r="D65" s="223">
        <f>+C65-E65</f>
        <v>-266.76</v>
      </c>
      <c r="E65" s="224">
        <f>AA65</f>
        <v>-583.32000000000005</v>
      </c>
      <c r="F65" s="222">
        <f>-TB!D82-TB!D83-TB!D84-TB!D85-TB!D86</f>
        <v>-4157.8</v>
      </c>
      <c r="G65" s="223">
        <f>+F65-H65</f>
        <v>1092.08</v>
      </c>
      <c r="H65" s="224">
        <f>ROUND(SUMIF($X$5:$AI$5,"&lt;="&amp;$B$3,X65:AI65),2)</f>
        <v>-5249.88</v>
      </c>
      <c r="I65" s="224">
        <v>-3093.84</v>
      </c>
      <c r="J65" s="224">
        <v>-3906</v>
      </c>
      <c r="K65" s="436">
        <f>N65-F65</f>
        <v>-2842.04</v>
      </c>
      <c r="L65" s="436"/>
      <c r="M65" s="436">
        <f>K65+L65</f>
        <v>-2842.04</v>
      </c>
      <c r="N65" s="436">
        <v>-6999.84</v>
      </c>
      <c r="O65" s="224">
        <f t="shared" ref="O65:O67" si="60">N65-P65</f>
        <v>0.15999999999985448</v>
      </c>
      <c r="P65" s="224">
        <v>-7000</v>
      </c>
      <c r="Q65" s="259">
        <v>-6577.2800000000007</v>
      </c>
      <c r="R65" s="259">
        <f t="shared" ref="R65:R67" si="61">Q65-P65</f>
        <v>422.71999999999935</v>
      </c>
      <c r="S65" s="259">
        <f>F65-Q65</f>
        <v>2419.4800000000005</v>
      </c>
      <c r="T65" s="149"/>
      <c r="U65" s="184" t="s">
        <v>773</v>
      </c>
      <c r="V65" s="259">
        <v>-6577.2800000000007</v>
      </c>
      <c r="W65" s="361">
        <f>N65</f>
        <v>-6999.84</v>
      </c>
      <c r="X65" s="160">
        <f t="shared" ref="X65:AI67" si="62">$W65/12</f>
        <v>-583.32000000000005</v>
      </c>
      <c r="Y65" s="160">
        <f t="shared" si="62"/>
        <v>-583.32000000000005</v>
      </c>
      <c r="Z65" s="160">
        <f t="shared" si="62"/>
        <v>-583.32000000000005</v>
      </c>
      <c r="AA65" s="160">
        <f t="shared" si="62"/>
        <v>-583.32000000000005</v>
      </c>
      <c r="AB65" s="160">
        <f t="shared" si="62"/>
        <v>-583.32000000000005</v>
      </c>
      <c r="AC65" s="160">
        <f t="shared" si="62"/>
        <v>-583.32000000000005</v>
      </c>
      <c r="AD65" s="160">
        <f t="shared" si="62"/>
        <v>-583.32000000000005</v>
      </c>
      <c r="AE65" s="160">
        <f t="shared" si="62"/>
        <v>-583.32000000000005</v>
      </c>
      <c r="AF65" s="160">
        <f t="shared" si="62"/>
        <v>-583.32000000000005</v>
      </c>
      <c r="AG65" s="160">
        <f t="shared" si="62"/>
        <v>-583.32000000000005</v>
      </c>
      <c r="AH65" s="160">
        <f t="shared" si="62"/>
        <v>-583.32000000000005</v>
      </c>
      <c r="AI65" s="160">
        <f t="shared" si="62"/>
        <v>-583.32000000000005</v>
      </c>
      <c r="AJ65" s="152">
        <f>SUM(X65:AI65)</f>
        <v>-6999.8399999999992</v>
      </c>
      <c r="AK65" s="175" t="b">
        <f>AJ65=W65</f>
        <v>1</v>
      </c>
      <c r="AL65" s="149"/>
    </row>
    <row r="66" spans="2:38" ht="12.75" customHeight="1" x14ac:dyDescent="0.3">
      <c r="B66" s="170" t="s">
        <v>777</v>
      </c>
      <c r="C66" s="222">
        <f>-'TB (2) -September'!D101-'TB (2) -September'!D100</f>
        <v>-229.31</v>
      </c>
      <c r="D66" s="223">
        <f>+C66-E66</f>
        <v>1325.8708333333332</v>
      </c>
      <c r="E66" s="224">
        <f>AA66</f>
        <v>-1555.1808333333331</v>
      </c>
      <c r="F66" s="222">
        <f>-TB!D101-TB!D100</f>
        <v>-8405.6299999999992</v>
      </c>
      <c r="G66" s="223">
        <f>+F66-H66</f>
        <v>5591</v>
      </c>
      <c r="H66" s="224">
        <f>ROUND(SUMIF($X$5:$AI$5,"&lt;="&amp;$B$3,X66:AI66),2)</f>
        <v>-13996.63</v>
      </c>
      <c r="I66" s="224">
        <v>-8090.17</v>
      </c>
      <c r="J66" s="224">
        <v>-13072</v>
      </c>
      <c r="K66" s="436">
        <f t="shared" ref="K66:K67" si="63">N66-F66</f>
        <v>-10256.539999999999</v>
      </c>
      <c r="L66" s="436"/>
      <c r="M66" s="436">
        <f>K66+L66</f>
        <v>-10256.539999999999</v>
      </c>
      <c r="N66" s="436">
        <v>-18662.169999999998</v>
      </c>
      <c r="O66" s="224">
        <f t="shared" si="60"/>
        <v>2499.8300000000017</v>
      </c>
      <c r="P66" s="224">
        <v>-21162</v>
      </c>
      <c r="Q66" s="259">
        <v>-15112.35</v>
      </c>
      <c r="R66" s="259">
        <f t="shared" si="61"/>
        <v>6049.65</v>
      </c>
      <c r="S66" s="259">
        <f>F66-Q66</f>
        <v>6706.7200000000012</v>
      </c>
      <c r="T66" s="149"/>
      <c r="U66" s="184" t="s">
        <v>777</v>
      </c>
      <c r="V66" s="259">
        <v>-15112.35</v>
      </c>
      <c r="W66" s="361">
        <f t="shared" ref="W66:W79" si="64">N66</f>
        <v>-18662.169999999998</v>
      </c>
      <c r="X66" s="160">
        <f t="shared" si="62"/>
        <v>-1555.1808333333331</v>
      </c>
      <c r="Y66" s="160">
        <f t="shared" si="62"/>
        <v>-1555.1808333333331</v>
      </c>
      <c r="Z66" s="160">
        <f t="shared" si="62"/>
        <v>-1555.1808333333331</v>
      </c>
      <c r="AA66" s="160">
        <f t="shared" si="62"/>
        <v>-1555.1808333333331</v>
      </c>
      <c r="AB66" s="160">
        <f t="shared" si="62"/>
        <v>-1555.1808333333331</v>
      </c>
      <c r="AC66" s="160">
        <f t="shared" si="62"/>
        <v>-1555.1808333333331</v>
      </c>
      <c r="AD66" s="160">
        <f t="shared" si="62"/>
        <v>-1555.1808333333331</v>
      </c>
      <c r="AE66" s="160">
        <f t="shared" si="62"/>
        <v>-1555.1808333333331</v>
      </c>
      <c r="AF66" s="160">
        <f t="shared" si="62"/>
        <v>-1555.1808333333331</v>
      </c>
      <c r="AG66" s="160">
        <f t="shared" si="62"/>
        <v>-1555.1808333333331</v>
      </c>
      <c r="AH66" s="160">
        <f t="shared" si="62"/>
        <v>-1555.1808333333331</v>
      </c>
      <c r="AI66" s="160">
        <f t="shared" si="62"/>
        <v>-1555.1808333333331</v>
      </c>
      <c r="AJ66" s="152">
        <f>SUM(X66:AI66)</f>
        <v>-18662.169999999998</v>
      </c>
      <c r="AK66" s="174" t="b">
        <f>AJ66=W66</f>
        <v>1</v>
      </c>
      <c r="AL66" s="149"/>
    </row>
    <row r="67" spans="2:38" ht="12.75" customHeight="1" x14ac:dyDescent="0.3">
      <c r="B67" s="170" t="s">
        <v>771</v>
      </c>
      <c r="C67" s="222">
        <f>-'TB (2) -September'!D87-'TB (2) -September'!D98-'TB (2) -September'!D89-'TB (2) -September'!D88</f>
        <v>-352.09</v>
      </c>
      <c r="D67" s="223">
        <f>+C67-E67</f>
        <v>-47.928333333333342</v>
      </c>
      <c r="E67" s="224">
        <f>AA67</f>
        <v>-304.16166666666663</v>
      </c>
      <c r="F67" s="222">
        <f>-TB!D87-TB!D98-TB!D89-TB!D88</f>
        <v>-1786.9699999999998</v>
      </c>
      <c r="G67" s="223">
        <f>+F67-H67</f>
        <v>950.49000000000024</v>
      </c>
      <c r="H67" s="224">
        <f>ROUND(SUMIF($X$5:$AI$5,"&lt;="&amp;$B$3,X67:AI67),2)</f>
        <v>-2737.46</v>
      </c>
      <c r="I67" s="224">
        <v>-1149.9399999999998</v>
      </c>
      <c r="J67" s="224">
        <v>-2500</v>
      </c>
      <c r="K67" s="436">
        <f t="shared" si="63"/>
        <v>-1862.9699999999998</v>
      </c>
      <c r="L67" s="436"/>
      <c r="M67" s="436">
        <f>K67+L67</f>
        <v>-1862.9699999999998</v>
      </c>
      <c r="N67" s="436">
        <v>-3649.9399999999996</v>
      </c>
      <c r="O67" s="224">
        <f t="shared" si="60"/>
        <v>1350.0600000000004</v>
      </c>
      <c r="P67" s="224">
        <v>-5000</v>
      </c>
      <c r="Q67" s="259">
        <v>-4999.6000000000004</v>
      </c>
      <c r="R67" s="259">
        <f t="shared" si="61"/>
        <v>0.3999999999996362</v>
      </c>
      <c r="S67" s="259">
        <f>F67-Q67</f>
        <v>3212.6300000000006</v>
      </c>
      <c r="T67" s="165"/>
      <c r="U67" s="184" t="s">
        <v>771</v>
      </c>
      <c r="V67" s="259">
        <v>-4999.6000000000004</v>
      </c>
      <c r="W67" s="361">
        <f t="shared" si="64"/>
        <v>-3649.9399999999996</v>
      </c>
      <c r="X67" s="160">
        <f t="shared" si="62"/>
        <v>-304.16166666666663</v>
      </c>
      <c r="Y67" s="160">
        <f t="shared" si="62"/>
        <v>-304.16166666666663</v>
      </c>
      <c r="Z67" s="160">
        <f t="shared" si="62"/>
        <v>-304.16166666666663</v>
      </c>
      <c r="AA67" s="160">
        <f t="shared" si="62"/>
        <v>-304.16166666666663</v>
      </c>
      <c r="AB67" s="160">
        <f t="shared" si="62"/>
        <v>-304.16166666666663</v>
      </c>
      <c r="AC67" s="160">
        <f t="shared" si="62"/>
        <v>-304.16166666666663</v>
      </c>
      <c r="AD67" s="160">
        <f t="shared" si="62"/>
        <v>-304.16166666666663</v>
      </c>
      <c r="AE67" s="160">
        <f t="shared" si="62"/>
        <v>-304.16166666666663</v>
      </c>
      <c r="AF67" s="160">
        <f t="shared" si="62"/>
        <v>-304.16166666666663</v>
      </c>
      <c r="AG67" s="160">
        <f t="shared" si="62"/>
        <v>-304.16166666666663</v>
      </c>
      <c r="AH67" s="160">
        <f t="shared" si="62"/>
        <v>-304.16166666666663</v>
      </c>
      <c r="AI67" s="160">
        <f t="shared" si="62"/>
        <v>-304.16166666666663</v>
      </c>
      <c r="AJ67" s="152">
        <f>SUM(X67:AI67)</f>
        <v>-3649.9400000000005</v>
      </c>
      <c r="AK67" s="174" t="b">
        <f>AJ67=W67</f>
        <v>1</v>
      </c>
      <c r="AL67" s="149"/>
    </row>
    <row r="68" spans="2:38" ht="12.75" customHeight="1" x14ac:dyDescent="0.3">
      <c r="B68" s="170"/>
      <c r="C68" s="241"/>
      <c r="D68" s="223"/>
      <c r="E68" s="242"/>
      <c r="F68" s="241"/>
      <c r="G68" s="223"/>
      <c r="H68" s="242"/>
      <c r="I68" s="242"/>
      <c r="J68" s="242"/>
      <c r="K68" s="445"/>
      <c r="L68" s="445"/>
      <c r="M68" s="445"/>
      <c r="N68" s="445"/>
      <c r="O68" s="242"/>
      <c r="P68" s="224">
        <v>0</v>
      </c>
      <c r="Q68" s="264"/>
      <c r="R68" s="264"/>
      <c r="S68" s="264"/>
      <c r="T68" s="149"/>
      <c r="U68" s="184"/>
      <c r="V68" s="264"/>
      <c r="W68" s="361">
        <f t="shared" si="64"/>
        <v>0</v>
      </c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61"/>
      <c r="AK68" s="174"/>
      <c r="AL68" s="149"/>
    </row>
    <row r="69" spans="2:38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42"/>
      <c r="J69" s="242"/>
      <c r="K69" s="445"/>
      <c r="L69" s="445"/>
      <c r="M69" s="445"/>
      <c r="N69" s="445"/>
      <c r="O69" s="242"/>
      <c r="P69" s="224">
        <v>0</v>
      </c>
      <c r="Q69" s="264"/>
      <c r="R69" s="264"/>
      <c r="S69" s="264"/>
      <c r="T69" s="149"/>
      <c r="U69" s="186" t="s">
        <v>1033</v>
      </c>
      <c r="V69" s="264"/>
      <c r="W69" s="361">
        <f t="shared" si="64"/>
        <v>0</v>
      </c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61"/>
      <c r="AK69" s="174"/>
      <c r="AL69" s="149"/>
    </row>
    <row r="70" spans="2:38" ht="12.75" customHeight="1" x14ac:dyDescent="0.3">
      <c r="B70" s="170" t="s">
        <v>778</v>
      </c>
      <c r="C70" s="222">
        <f>-'TB (2) -September'!D75-'TB (2) -September'!D91-'TB (2) -September'!D92-'TB (2) -September'!D93</f>
        <v>-737.97</v>
      </c>
      <c r="D70" s="223">
        <f>+C70-E70</f>
        <v>-71.300833333333344</v>
      </c>
      <c r="E70" s="224">
        <f>AA70</f>
        <v>-666.66916666666668</v>
      </c>
      <c r="F70" s="222">
        <f>-TB!D75-TB!D91-TB!D92-TB!D93</f>
        <v>-7581.97</v>
      </c>
      <c r="G70" s="223">
        <f>+F70-H70</f>
        <v>-1581.9499999999998</v>
      </c>
      <c r="H70" s="224">
        <f>ROUND(SUMIF($X$5:$AI$5,"&lt;="&amp;$B$3,X70:AI70),2)</f>
        <v>-6000.02</v>
      </c>
      <c r="I70" s="224">
        <v>-4648.03</v>
      </c>
      <c r="J70" s="224">
        <v>-3352</v>
      </c>
      <c r="K70" s="436">
        <f>N70-F70</f>
        <v>-418.05999999999949</v>
      </c>
      <c r="L70" s="436"/>
      <c r="M70" s="436">
        <f>K70+L70</f>
        <v>-418.05999999999949</v>
      </c>
      <c r="N70" s="436">
        <v>-8000.03</v>
      </c>
      <c r="O70" s="224">
        <f t="shared" ref="O70" si="65">N70-P70</f>
        <v>-2.9999999999745341E-2</v>
      </c>
      <c r="P70" s="224">
        <v>-8000</v>
      </c>
      <c r="Q70" s="259">
        <v>-5999.53</v>
      </c>
      <c r="R70" s="259">
        <f t="shared" ref="R70" si="66">Q70-P70</f>
        <v>2000.4700000000003</v>
      </c>
      <c r="S70" s="259">
        <f>F70-Q70</f>
        <v>-1582.4400000000005</v>
      </c>
      <c r="T70" s="165"/>
      <c r="U70" s="184" t="s">
        <v>778</v>
      </c>
      <c r="V70" s="259">
        <v>-5999.53</v>
      </c>
      <c r="W70" s="361">
        <f t="shared" si="64"/>
        <v>-8000.03</v>
      </c>
      <c r="X70" s="160">
        <f t="shared" ref="X70:AI70" si="67">$W70/12</f>
        <v>-666.66916666666668</v>
      </c>
      <c r="Y70" s="160">
        <f t="shared" si="67"/>
        <v>-666.66916666666668</v>
      </c>
      <c r="Z70" s="160">
        <f t="shared" si="67"/>
        <v>-666.66916666666668</v>
      </c>
      <c r="AA70" s="160">
        <f t="shared" si="67"/>
        <v>-666.66916666666668</v>
      </c>
      <c r="AB70" s="160">
        <f t="shared" si="67"/>
        <v>-666.66916666666668</v>
      </c>
      <c r="AC70" s="160">
        <f t="shared" si="67"/>
        <v>-666.66916666666668</v>
      </c>
      <c r="AD70" s="160">
        <f t="shared" si="67"/>
        <v>-666.66916666666668</v>
      </c>
      <c r="AE70" s="160">
        <f t="shared" si="67"/>
        <v>-666.66916666666668</v>
      </c>
      <c r="AF70" s="160">
        <f t="shared" si="67"/>
        <v>-666.66916666666668</v>
      </c>
      <c r="AG70" s="160">
        <f t="shared" si="67"/>
        <v>-666.66916666666668</v>
      </c>
      <c r="AH70" s="160">
        <f t="shared" si="67"/>
        <v>-666.66916666666668</v>
      </c>
      <c r="AI70" s="160">
        <f t="shared" si="67"/>
        <v>-666.66916666666668</v>
      </c>
      <c r="AJ70" s="152">
        <f>SUM(X70:AI70)</f>
        <v>-8000.03</v>
      </c>
      <c r="AK70" s="174" t="b">
        <f>AJ70=W70</f>
        <v>1</v>
      </c>
      <c r="AL70" s="149"/>
    </row>
    <row r="71" spans="2:38" ht="12.75" customHeight="1" x14ac:dyDescent="0.3">
      <c r="B71" s="170"/>
      <c r="C71" s="222"/>
      <c r="D71" s="223"/>
      <c r="E71" s="224"/>
      <c r="F71" s="222"/>
      <c r="G71" s="223"/>
      <c r="H71" s="224"/>
      <c r="I71" s="224"/>
      <c r="J71" s="224"/>
      <c r="K71" s="436"/>
      <c r="L71" s="436"/>
      <c r="M71" s="436"/>
      <c r="N71" s="436"/>
      <c r="O71" s="224"/>
      <c r="P71" s="224">
        <v>0</v>
      </c>
      <c r="Q71" s="263"/>
      <c r="R71" s="263"/>
      <c r="S71" s="263"/>
      <c r="T71" s="149"/>
      <c r="U71" s="184"/>
      <c r="V71" s="263"/>
      <c r="W71" s="361">
        <f t="shared" si="64"/>
        <v>0</v>
      </c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52"/>
      <c r="AK71" s="174"/>
      <c r="AL71" s="149"/>
    </row>
    <row r="72" spans="2:38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/>
      <c r="J72" s="224"/>
      <c r="K72" s="436"/>
      <c r="L72" s="436"/>
      <c r="M72" s="436"/>
      <c r="N72" s="436"/>
      <c r="O72" s="224"/>
      <c r="P72" s="224">
        <v>0</v>
      </c>
      <c r="Q72" s="263"/>
      <c r="R72" s="263"/>
      <c r="S72" s="263"/>
      <c r="T72" s="149"/>
      <c r="U72" s="186" t="s">
        <v>97</v>
      </c>
      <c r="V72" s="263"/>
      <c r="W72" s="361">
        <f t="shared" si="64"/>
        <v>0</v>
      </c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52"/>
      <c r="AK72" s="174"/>
      <c r="AL72" s="149"/>
    </row>
    <row r="73" spans="2:38" ht="12.75" customHeight="1" x14ac:dyDescent="0.3">
      <c r="B73" s="170" t="s">
        <v>97</v>
      </c>
      <c r="C73" s="222">
        <f>-'TB (2) -September'!D99</f>
        <v>-4321</v>
      </c>
      <c r="D73" s="223">
        <f>+C73-E73</f>
        <v>-332.69166666666706</v>
      </c>
      <c r="E73" s="224">
        <f>AA73</f>
        <v>-3988.3083333333329</v>
      </c>
      <c r="F73" s="222">
        <f>-TB!D99</f>
        <v>-34359.699999999997</v>
      </c>
      <c r="G73" s="223">
        <f>+F73-H73</f>
        <v>1535.0800000000017</v>
      </c>
      <c r="H73" s="224">
        <f>ROUND(SUMIF($X$5:$AI$5,"&lt;="&amp;$B$3,X73:AI73),2)</f>
        <v>-35894.78</v>
      </c>
      <c r="I73" s="224">
        <v>-22947.7</v>
      </c>
      <c r="J73" s="224">
        <v>-24912</v>
      </c>
      <c r="K73" s="436">
        <f>N73-F73</f>
        <v>-13500</v>
      </c>
      <c r="L73" s="436"/>
      <c r="M73" s="436">
        <f>K73+L73</f>
        <v>-13500</v>
      </c>
      <c r="N73" s="436">
        <v>-47859.7</v>
      </c>
      <c r="O73" s="224">
        <f t="shared" ref="O73" si="68">N73-P73</f>
        <v>0.30000000000291038</v>
      </c>
      <c r="P73" s="224">
        <v>-47860</v>
      </c>
      <c r="Q73" s="259">
        <v>-39844</v>
      </c>
      <c r="R73" s="259">
        <f t="shared" ref="R73" si="69">Q73-P73</f>
        <v>8016</v>
      </c>
      <c r="S73" s="259">
        <f>F73-Q73</f>
        <v>5484.3000000000029</v>
      </c>
      <c r="T73" s="149"/>
      <c r="U73" s="184" t="s">
        <v>97</v>
      </c>
      <c r="V73" s="259">
        <v>-39844</v>
      </c>
      <c r="W73" s="361">
        <f t="shared" si="64"/>
        <v>-47859.7</v>
      </c>
      <c r="X73" s="160">
        <f t="shared" ref="X73:AI73" si="70">$W73/12</f>
        <v>-3988.3083333333329</v>
      </c>
      <c r="Y73" s="160">
        <f t="shared" si="70"/>
        <v>-3988.3083333333329</v>
      </c>
      <c r="Z73" s="160">
        <f t="shared" si="70"/>
        <v>-3988.3083333333329</v>
      </c>
      <c r="AA73" s="160">
        <f t="shared" si="70"/>
        <v>-3988.3083333333329</v>
      </c>
      <c r="AB73" s="160">
        <f t="shared" si="70"/>
        <v>-3988.3083333333329</v>
      </c>
      <c r="AC73" s="160">
        <f t="shared" si="70"/>
        <v>-3988.3083333333329</v>
      </c>
      <c r="AD73" s="160">
        <f t="shared" si="70"/>
        <v>-3988.3083333333329</v>
      </c>
      <c r="AE73" s="160">
        <f t="shared" si="70"/>
        <v>-3988.3083333333329</v>
      </c>
      <c r="AF73" s="160">
        <f t="shared" si="70"/>
        <v>-3988.3083333333329</v>
      </c>
      <c r="AG73" s="160">
        <f t="shared" si="70"/>
        <v>-3988.3083333333329</v>
      </c>
      <c r="AH73" s="160">
        <f t="shared" si="70"/>
        <v>-3988.3083333333329</v>
      </c>
      <c r="AI73" s="160">
        <f t="shared" si="70"/>
        <v>-3988.3083333333329</v>
      </c>
      <c r="AJ73" s="152">
        <f>SUM(X73:AI73)</f>
        <v>-47859.700000000004</v>
      </c>
      <c r="AK73" s="174" t="b">
        <f>AJ73=W73</f>
        <v>1</v>
      </c>
      <c r="AL73" s="149"/>
    </row>
    <row r="74" spans="2:38" ht="12.75" customHeight="1" x14ac:dyDescent="0.3">
      <c r="B74" s="170"/>
      <c r="C74" s="241"/>
      <c r="D74" s="223"/>
      <c r="E74" s="242"/>
      <c r="F74" s="241"/>
      <c r="G74" s="223"/>
      <c r="H74" s="242"/>
      <c r="I74" s="242"/>
      <c r="J74" s="242"/>
      <c r="K74" s="445"/>
      <c r="L74" s="445"/>
      <c r="M74" s="445"/>
      <c r="N74" s="445"/>
      <c r="O74" s="242"/>
      <c r="P74" s="224">
        <v>0</v>
      </c>
      <c r="Q74" s="264"/>
      <c r="R74" s="264"/>
      <c r="S74" s="264"/>
      <c r="T74" s="149"/>
      <c r="U74" s="184"/>
      <c r="V74" s="264"/>
      <c r="W74" s="361">
        <f t="shared" si="64"/>
        <v>0</v>
      </c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61"/>
      <c r="AK74" s="174"/>
      <c r="AL74" s="149"/>
    </row>
    <row r="75" spans="2:38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42"/>
      <c r="J75" s="242"/>
      <c r="K75" s="445"/>
      <c r="L75" s="445"/>
      <c r="M75" s="445"/>
      <c r="N75" s="445"/>
      <c r="O75" s="242"/>
      <c r="P75" s="224">
        <v>0</v>
      </c>
      <c r="Q75" s="264"/>
      <c r="R75" s="264"/>
      <c r="S75" s="264"/>
      <c r="T75" s="149"/>
      <c r="U75" s="186" t="s">
        <v>1034</v>
      </c>
      <c r="V75" s="264"/>
      <c r="W75" s="361">
        <f t="shared" si="64"/>
        <v>0</v>
      </c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61"/>
      <c r="AK75" s="174"/>
      <c r="AL75" s="149"/>
    </row>
    <row r="76" spans="2:38" ht="12.75" customHeight="1" x14ac:dyDescent="0.3">
      <c r="B76" s="170" t="s">
        <v>1037</v>
      </c>
      <c r="C76" s="222">
        <v>0</v>
      </c>
      <c r="D76" s="223">
        <f>+C76-E76</f>
        <v>0</v>
      </c>
      <c r="E76" s="224">
        <f>W76/12</f>
        <v>0</v>
      </c>
      <c r="F76" s="222">
        <v>0</v>
      </c>
      <c r="G76" s="223">
        <f>+F76-H76</f>
        <v>0</v>
      </c>
      <c r="H76" s="224">
        <f>W76/12*D2</f>
        <v>0</v>
      </c>
      <c r="I76" s="224">
        <v>0</v>
      </c>
      <c r="J76" s="224">
        <v>0</v>
      </c>
      <c r="K76" s="436">
        <f>N76-F76</f>
        <v>0</v>
      </c>
      <c r="L76" s="436"/>
      <c r="M76" s="436">
        <f>K76+L76</f>
        <v>0</v>
      </c>
      <c r="N76" s="436">
        <v>0</v>
      </c>
      <c r="O76" s="224">
        <f t="shared" ref="O76" si="71">N76-P76</f>
        <v>0</v>
      </c>
      <c r="P76" s="224">
        <v>0</v>
      </c>
      <c r="Q76" s="259">
        <v>-8500.3333333333339</v>
      </c>
      <c r="R76" s="259">
        <f t="shared" ref="R76" si="72">Q76-P76</f>
        <v>-8500.3333333333339</v>
      </c>
      <c r="S76" s="259">
        <f>F76-Q76</f>
        <v>8500.3333333333339</v>
      </c>
      <c r="T76" s="149"/>
      <c r="U76" s="184" t="s">
        <v>1037</v>
      </c>
      <c r="V76" s="259">
        <v>-8500.3333333333339</v>
      </c>
      <c r="W76" s="361">
        <f t="shared" si="64"/>
        <v>0</v>
      </c>
      <c r="X76" s="160">
        <f t="shared" ref="X76:AI76" si="73">$W76/12</f>
        <v>0</v>
      </c>
      <c r="Y76" s="160">
        <f t="shared" si="73"/>
        <v>0</v>
      </c>
      <c r="Z76" s="160">
        <f t="shared" si="73"/>
        <v>0</v>
      </c>
      <c r="AA76" s="160">
        <f t="shared" si="73"/>
        <v>0</v>
      </c>
      <c r="AB76" s="160">
        <f t="shared" si="73"/>
        <v>0</v>
      </c>
      <c r="AC76" s="160">
        <f t="shared" si="73"/>
        <v>0</v>
      </c>
      <c r="AD76" s="160">
        <f t="shared" si="73"/>
        <v>0</v>
      </c>
      <c r="AE76" s="160">
        <f t="shared" si="73"/>
        <v>0</v>
      </c>
      <c r="AF76" s="160">
        <f t="shared" si="73"/>
        <v>0</v>
      </c>
      <c r="AG76" s="160">
        <f t="shared" si="73"/>
        <v>0</v>
      </c>
      <c r="AH76" s="160">
        <f t="shared" si="73"/>
        <v>0</v>
      </c>
      <c r="AI76" s="160">
        <f t="shared" si="73"/>
        <v>0</v>
      </c>
      <c r="AJ76" s="152">
        <f>SUM(X76:AI76)</f>
        <v>0</v>
      </c>
      <c r="AK76" s="174" t="b">
        <f>AJ76=W76</f>
        <v>1</v>
      </c>
      <c r="AL76" s="149"/>
    </row>
    <row r="77" spans="2:38" ht="12.75" customHeight="1" x14ac:dyDescent="0.3">
      <c r="B77" s="170"/>
      <c r="C77" s="222"/>
      <c r="D77" s="223"/>
      <c r="E77" s="224"/>
      <c r="F77" s="222"/>
      <c r="G77" s="223"/>
      <c r="H77" s="224"/>
      <c r="I77" s="224"/>
      <c r="J77" s="224"/>
      <c r="K77" s="436"/>
      <c r="L77" s="436"/>
      <c r="M77" s="436"/>
      <c r="N77" s="436"/>
      <c r="O77" s="224"/>
      <c r="P77" s="224">
        <v>0</v>
      </c>
      <c r="Q77" s="263"/>
      <c r="R77" s="263"/>
      <c r="S77" s="263"/>
      <c r="T77" s="149"/>
      <c r="U77" s="187"/>
      <c r="V77" s="263"/>
      <c r="W77" s="361">
        <f t="shared" si="64"/>
        <v>0</v>
      </c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78"/>
      <c r="AL77" s="149"/>
    </row>
    <row r="78" spans="2:38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42"/>
      <c r="J78" s="242"/>
      <c r="K78" s="445"/>
      <c r="L78" s="445"/>
      <c r="M78" s="445"/>
      <c r="N78" s="445"/>
      <c r="O78" s="242"/>
      <c r="P78" s="224">
        <v>0</v>
      </c>
      <c r="Q78" s="264"/>
      <c r="R78" s="264"/>
      <c r="S78" s="264"/>
      <c r="T78" s="149"/>
      <c r="U78" s="186" t="s">
        <v>1035</v>
      </c>
      <c r="V78" s="264"/>
      <c r="W78" s="361">
        <f t="shared" si="64"/>
        <v>0</v>
      </c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61"/>
      <c r="AK78" s="174"/>
      <c r="AL78" s="149"/>
    </row>
    <row r="79" spans="2:38" ht="12.75" customHeight="1" x14ac:dyDescent="0.3">
      <c r="B79" s="170" t="s">
        <v>930</v>
      </c>
      <c r="C79" s="222">
        <f>-'TB (2) -September'!D117-'TB (2) -September'!D119</f>
        <v>-212.76</v>
      </c>
      <c r="D79" s="223">
        <f t="shared" si="47"/>
        <v>-189.39249999999998</v>
      </c>
      <c r="E79" s="224">
        <f t="shared" ref="E79" si="74">AA79</f>
        <v>-23.367500000000003</v>
      </c>
      <c r="F79" s="222">
        <f>-TB!D117-TB!C119</f>
        <v>-681</v>
      </c>
      <c r="G79" s="223">
        <f>+F79-H79</f>
        <v>-470.69</v>
      </c>
      <c r="H79" s="224">
        <f>ROUND(SUMIF($X$5:$AI$5,"&lt;="&amp;$B$3,X79:AI79),2)</f>
        <v>-210.31</v>
      </c>
      <c r="I79" s="224">
        <v>-280.41000000000003</v>
      </c>
      <c r="J79" s="224">
        <v>0</v>
      </c>
      <c r="K79" s="436">
        <f>N79-F79</f>
        <v>400.59</v>
      </c>
      <c r="L79" s="436"/>
      <c r="M79" s="436">
        <f>K79+L79</f>
        <v>400.59</v>
      </c>
      <c r="N79" s="436">
        <v>-280.41000000000003</v>
      </c>
      <c r="O79" s="224">
        <f t="shared" ref="O79" si="75">N79-P79</f>
        <v>-280.41000000000003</v>
      </c>
      <c r="P79" s="224">
        <v>0</v>
      </c>
      <c r="Q79" s="259">
        <v>-236.79</v>
      </c>
      <c r="R79" s="259">
        <f t="shared" ref="R79:R80" si="76">Q79-P79</f>
        <v>-236.79</v>
      </c>
      <c r="S79" s="259">
        <f>F79-Q79</f>
        <v>-444.21000000000004</v>
      </c>
      <c r="T79" s="149"/>
      <c r="U79" s="184" t="s">
        <v>930</v>
      </c>
      <c r="V79" s="259">
        <v>-236.79</v>
      </c>
      <c r="W79" s="361">
        <f t="shared" si="64"/>
        <v>-280.41000000000003</v>
      </c>
      <c r="X79" s="160">
        <f t="shared" ref="X79:AI79" si="77">$W79/12</f>
        <v>-23.367500000000003</v>
      </c>
      <c r="Y79" s="160">
        <f t="shared" si="77"/>
        <v>-23.367500000000003</v>
      </c>
      <c r="Z79" s="160">
        <f t="shared" si="77"/>
        <v>-23.367500000000003</v>
      </c>
      <c r="AA79" s="160">
        <f t="shared" si="77"/>
        <v>-23.367500000000003</v>
      </c>
      <c r="AB79" s="160">
        <f t="shared" si="77"/>
        <v>-23.367500000000003</v>
      </c>
      <c r="AC79" s="160">
        <f t="shared" si="77"/>
        <v>-23.367500000000003</v>
      </c>
      <c r="AD79" s="160">
        <f t="shared" si="77"/>
        <v>-23.367500000000003</v>
      </c>
      <c r="AE79" s="160">
        <f t="shared" si="77"/>
        <v>-23.367500000000003</v>
      </c>
      <c r="AF79" s="160">
        <f t="shared" si="77"/>
        <v>-23.367500000000003</v>
      </c>
      <c r="AG79" s="160">
        <f t="shared" si="77"/>
        <v>-23.367500000000003</v>
      </c>
      <c r="AH79" s="160">
        <f t="shared" si="77"/>
        <v>-23.367500000000003</v>
      </c>
      <c r="AI79" s="160">
        <f t="shared" si="77"/>
        <v>-23.367500000000003</v>
      </c>
      <c r="AJ79" s="152">
        <f t="shared" ref="AJ79" si="78">SUM(X79:AI79)</f>
        <v>-280.41000000000003</v>
      </c>
      <c r="AK79" s="174" t="b">
        <f t="shared" ref="AK79:AK80" si="79">AJ79=W79</f>
        <v>1</v>
      </c>
      <c r="AL79" s="149"/>
    </row>
    <row r="80" spans="2:38" ht="12.75" customHeight="1" thickBot="1" x14ac:dyDescent="0.4">
      <c r="B80" s="172" t="s">
        <v>1046</v>
      </c>
      <c r="C80" s="243">
        <f>SUM(C65:C79)</f>
        <v>-6703.21</v>
      </c>
      <c r="D80" s="226">
        <f>+C80-E80</f>
        <v>417.79749999999967</v>
      </c>
      <c r="E80" s="240">
        <f>SUM(E65:E79)</f>
        <v>-7121.0074999999997</v>
      </c>
      <c r="F80" s="243">
        <f>SUM(F65:F79)</f>
        <v>-56973.069999999992</v>
      </c>
      <c r="G80" s="226">
        <f>+F80-H80</f>
        <v>7116.010000000002</v>
      </c>
      <c r="H80" s="240">
        <f t="shared" ref="H80:P80" si="80">SUM(H65:H79)</f>
        <v>-64089.079999999994</v>
      </c>
      <c r="I80" s="428">
        <f t="shared" si="80"/>
        <v>-40210.090000000004</v>
      </c>
      <c r="J80" s="428">
        <f t="shared" si="80"/>
        <v>-47742</v>
      </c>
      <c r="K80" s="435">
        <f>N80-F80</f>
        <v>-28479.020000000004</v>
      </c>
      <c r="L80" s="240">
        <f>SUM(L65:L79)</f>
        <v>0</v>
      </c>
      <c r="M80" s="240">
        <f t="shared" si="80"/>
        <v>-28479.019999999997</v>
      </c>
      <c r="N80" s="240">
        <f t="shared" si="80"/>
        <v>-85452.09</v>
      </c>
      <c r="O80" s="240">
        <f t="shared" si="80"/>
        <v>3569.9100000000053</v>
      </c>
      <c r="P80" s="240">
        <f t="shared" si="80"/>
        <v>-89022</v>
      </c>
      <c r="Q80" s="240">
        <v>-81269.883333333331</v>
      </c>
      <c r="R80" s="240">
        <f t="shared" si="76"/>
        <v>7752.1166666666686</v>
      </c>
      <c r="S80" s="240">
        <f>F80-Q80</f>
        <v>24296.813333333339</v>
      </c>
      <c r="T80" s="149"/>
      <c r="U80" s="181" t="s">
        <v>1046</v>
      </c>
      <c r="V80" s="240">
        <v>-81269.883333333331</v>
      </c>
      <c r="W80" s="370">
        <f>SUM(W64:W79)</f>
        <v>-85452.09</v>
      </c>
      <c r="X80" s="204">
        <f t="shared" ref="X80:AJ80" si="81">SUM(X64:X79)</f>
        <v>-7121.0074999999997</v>
      </c>
      <c r="Y80" s="204">
        <f t="shared" si="81"/>
        <v>-7121.0074999999997</v>
      </c>
      <c r="Z80" s="204">
        <f t="shared" si="81"/>
        <v>-7121.0074999999997</v>
      </c>
      <c r="AA80" s="204">
        <f t="shared" si="81"/>
        <v>-7121.0074999999997</v>
      </c>
      <c r="AB80" s="204">
        <f t="shared" si="81"/>
        <v>-7121.0074999999997</v>
      </c>
      <c r="AC80" s="204">
        <f t="shared" si="81"/>
        <v>-7121.0074999999997</v>
      </c>
      <c r="AD80" s="204">
        <f t="shared" si="81"/>
        <v>-7121.0074999999997</v>
      </c>
      <c r="AE80" s="204">
        <f t="shared" si="81"/>
        <v>-7121.0074999999997</v>
      </c>
      <c r="AF80" s="204">
        <f t="shared" si="81"/>
        <v>-7121.0074999999997</v>
      </c>
      <c r="AG80" s="204">
        <f t="shared" si="81"/>
        <v>-7121.0074999999997</v>
      </c>
      <c r="AH80" s="204">
        <f t="shared" si="81"/>
        <v>-7121.0074999999997</v>
      </c>
      <c r="AI80" s="204">
        <f t="shared" si="81"/>
        <v>-7121.0074999999997</v>
      </c>
      <c r="AJ80" s="204">
        <f t="shared" si="81"/>
        <v>-85452.09</v>
      </c>
      <c r="AK80" s="205" t="b">
        <f t="shared" si="79"/>
        <v>1</v>
      </c>
      <c r="AL80" s="149"/>
    </row>
    <row r="81" spans="1:92" s="147" customFormat="1" ht="21.75" customHeight="1" thickBot="1" x14ac:dyDescent="0.5">
      <c r="A81" s="151"/>
      <c r="B81" s="269" t="s">
        <v>1040</v>
      </c>
      <c r="C81" s="234">
        <f>C57+C61+C80</f>
        <v>-19451.82</v>
      </c>
      <c r="D81" s="234">
        <f>+C81-E81</f>
        <v>-1557.1749999999993</v>
      </c>
      <c r="E81" s="235">
        <f>E57+E61+E80</f>
        <v>-17894.645</v>
      </c>
      <c r="F81" s="234">
        <f>F57+F61+F80</f>
        <v>-172365.24</v>
      </c>
      <c r="G81" s="234">
        <f>+F81-H81</f>
        <v>5981.5800000000163</v>
      </c>
      <c r="H81" s="235">
        <f t="shared" ref="H81:P81" si="82">H57+H61+H80</f>
        <v>-178346.82</v>
      </c>
      <c r="I81" s="429">
        <f t="shared" si="82"/>
        <v>-118932.56</v>
      </c>
      <c r="J81" s="429">
        <f t="shared" si="82"/>
        <v>-111598</v>
      </c>
      <c r="K81" s="235">
        <f>N81-F81</f>
        <v>-59665.5</v>
      </c>
      <c r="L81" s="235">
        <f>L57+L61+L80</f>
        <v>0</v>
      </c>
      <c r="M81" s="235">
        <f t="shared" si="82"/>
        <v>-59665.499999999993</v>
      </c>
      <c r="N81" s="235">
        <f t="shared" si="82"/>
        <v>-232030.74</v>
      </c>
      <c r="O81" s="235">
        <f t="shared" si="82"/>
        <v>-3508.7399999999907</v>
      </c>
      <c r="P81" s="235">
        <f t="shared" si="82"/>
        <v>-228522</v>
      </c>
      <c r="Q81" s="260">
        <v>-200483.61333333334</v>
      </c>
      <c r="R81" s="260">
        <f>Q81-P81</f>
        <v>28038.386666666658</v>
      </c>
      <c r="S81" s="260">
        <f>F81-Q81</f>
        <v>28118.373333333351</v>
      </c>
      <c r="T81" s="149"/>
      <c r="U81" s="269" t="s">
        <v>1036</v>
      </c>
      <c r="V81" s="260">
        <v>-200483.61333333334</v>
      </c>
      <c r="W81" s="371">
        <f>W57+W61+W80</f>
        <v>-232030.74</v>
      </c>
      <c r="X81" s="199">
        <f t="shared" ref="X81:AJ81" si="83">X57+X61+X80</f>
        <v>-17894.645</v>
      </c>
      <c r="Y81" s="199">
        <f t="shared" si="83"/>
        <v>-17894.645</v>
      </c>
      <c r="Z81" s="199">
        <f t="shared" si="83"/>
        <v>-17894.645</v>
      </c>
      <c r="AA81" s="199">
        <f t="shared" si="83"/>
        <v>-17894.645</v>
      </c>
      <c r="AB81" s="199">
        <f t="shared" si="83"/>
        <v>-20894.645</v>
      </c>
      <c r="AC81" s="199">
        <f t="shared" si="83"/>
        <v>-29894.645</v>
      </c>
      <c r="AD81" s="199">
        <f t="shared" si="83"/>
        <v>-20189.645</v>
      </c>
      <c r="AE81" s="199">
        <f t="shared" si="83"/>
        <v>-17894.645</v>
      </c>
      <c r="AF81" s="199">
        <f t="shared" si="83"/>
        <v>-17894.645</v>
      </c>
      <c r="AG81" s="199">
        <f t="shared" si="83"/>
        <v>-17894.645</v>
      </c>
      <c r="AH81" s="199">
        <f t="shared" si="83"/>
        <v>-17894.645</v>
      </c>
      <c r="AI81" s="199">
        <f t="shared" si="83"/>
        <v>-17894.645</v>
      </c>
      <c r="AJ81" s="199">
        <f t="shared" si="83"/>
        <v>-232030.74</v>
      </c>
      <c r="AK81" s="201" t="b">
        <f>AJ81=W81</f>
        <v>1</v>
      </c>
      <c r="AL81" s="151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  <c r="CH81" s="332"/>
      <c r="CI81" s="332"/>
      <c r="CJ81" s="332"/>
      <c r="CK81" s="332"/>
      <c r="CL81" s="332"/>
      <c r="CM81" s="332"/>
      <c r="CN81" s="332"/>
    </row>
    <row r="82" spans="1:92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151"/>
      <c r="U82" s="299"/>
      <c r="V82" s="310"/>
      <c r="W82" s="358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210"/>
      <c r="AL82" s="331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  <c r="CH82" s="332"/>
      <c r="CI82" s="332"/>
      <c r="CJ82" s="332"/>
      <c r="CK82" s="332"/>
      <c r="CL82" s="332"/>
      <c r="CM82" s="332"/>
      <c r="CN82" s="332"/>
    </row>
    <row r="83" spans="1:92" ht="12.75" customHeight="1" thickBot="1" x14ac:dyDescent="0.35">
      <c r="B83" s="282" t="s">
        <v>946</v>
      </c>
      <c r="C83" s="311">
        <f>C44+C81+C26</f>
        <v>-32924.79</v>
      </c>
      <c r="D83" s="217">
        <f>+C83-E83</f>
        <v>-36805.285833333328</v>
      </c>
      <c r="E83" s="251">
        <f>E44+E81+E26</f>
        <v>3880.4958333333307</v>
      </c>
      <c r="F83" s="217">
        <f>F44+F81+F26</f>
        <v>4998.1499999999651</v>
      </c>
      <c r="G83" s="217">
        <f>+F83-H83</f>
        <v>-26554.47000000003</v>
      </c>
      <c r="H83" s="251">
        <f t="shared" ref="H83:P83" si="84">H44+H81+H26</f>
        <v>31552.619999999995</v>
      </c>
      <c r="I83" s="431">
        <f t="shared" si="84"/>
        <v>6747.5199999999604</v>
      </c>
      <c r="J83" s="431">
        <f t="shared" si="84"/>
        <v>16693.630000000005</v>
      </c>
      <c r="K83" s="427">
        <f>N83-F83</f>
        <v>14442.820000000036</v>
      </c>
      <c r="L83" s="427">
        <f t="shared" si="84"/>
        <v>0</v>
      </c>
      <c r="M83" s="427">
        <f t="shared" si="84"/>
        <v>14442.820000000014</v>
      </c>
      <c r="N83" s="427">
        <f t="shared" si="84"/>
        <v>19440.97</v>
      </c>
      <c r="O83" s="427">
        <f t="shared" si="84"/>
        <v>-1537.0299999999861</v>
      </c>
      <c r="P83" s="251">
        <f t="shared" si="84"/>
        <v>20978</v>
      </c>
      <c r="Q83" s="265">
        <v>26174.789999999994</v>
      </c>
      <c r="R83" s="265">
        <f>Q83-P83</f>
        <v>5196.7899999999936</v>
      </c>
      <c r="S83" s="265">
        <f>F83-Q83</f>
        <v>-21176.640000000029</v>
      </c>
      <c r="T83" s="83"/>
      <c r="U83" s="190" t="s">
        <v>946</v>
      </c>
      <c r="V83" s="265">
        <v>26174.789999999994</v>
      </c>
      <c r="W83" s="362">
        <f>W44+W81+W26</f>
        <v>18096.380000000005</v>
      </c>
      <c r="X83" s="188">
        <f t="shared" ref="X83:AJ83" si="85">X44+X81+X26</f>
        <v>1114.8649999999961</v>
      </c>
      <c r="Y83" s="188">
        <f t="shared" si="85"/>
        <v>1194.849166666665</v>
      </c>
      <c r="Z83" s="188">
        <f t="shared" si="85"/>
        <v>3319.849166666665</v>
      </c>
      <c r="AA83" s="188">
        <f t="shared" si="85"/>
        <v>1194.849166666665</v>
      </c>
      <c r="AB83" s="188">
        <f t="shared" si="85"/>
        <v>-1805.1408333333366</v>
      </c>
      <c r="AC83" s="188">
        <f t="shared" si="85"/>
        <v>-8680.1508333333368</v>
      </c>
      <c r="AD83" s="188">
        <f t="shared" si="85"/>
        <v>8656.849166666665</v>
      </c>
      <c r="AE83" s="188">
        <f t="shared" si="85"/>
        <v>3014.8591666666634</v>
      </c>
      <c r="AF83" s="188">
        <f t="shared" si="85"/>
        <v>3319.849166666665</v>
      </c>
      <c r="AG83" s="188">
        <f t="shared" si="85"/>
        <v>3319.8591666666634</v>
      </c>
      <c r="AH83" s="188">
        <f t="shared" si="85"/>
        <v>1194.849166666665</v>
      </c>
      <c r="AI83" s="188">
        <f t="shared" si="85"/>
        <v>5255.8591666666634</v>
      </c>
      <c r="AJ83" s="188">
        <f t="shared" si="85"/>
        <v>18096.380000000063</v>
      </c>
      <c r="AK83" s="201">
        <f>AJ83-W83</f>
        <v>5.8207660913467407E-11</v>
      </c>
      <c r="AL83" s="149"/>
    </row>
    <row r="84" spans="1:92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149"/>
      <c r="U84" s="193"/>
      <c r="V84" s="351"/>
      <c r="W84" s="37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352"/>
      <c r="AL84" s="149"/>
    </row>
    <row r="85" spans="1:92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149"/>
      <c r="U85" s="315"/>
      <c r="V85" s="218"/>
      <c r="W85" s="373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150"/>
      <c r="AK85" s="149"/>
      <c r="AL85" s="149"/>
    </row>
    <row r="86" spans="1:92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149"/>
      <c r="U86" s="315"/>
      <c r="V86" s="218"/>
      <c r="W86" s="373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150"/>
      <c r="AK86" s="149"/>
      <c r="AL86" s="149"/>
    </row>
    <row r="87" spans="1:92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149"/>
      <c r="V87" s="218"/>
      <c r="W87" s="355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319"/>
      <c r="AJ87" s="150"/>
      <c r="AK87" s="149"/>
      <c r="AL87" s="149"/>
    </row>
    <row r="88" spans="1:92" s="317" customFormat="1" ht="12.75" customHeight="1" x14ac:dyDescent="0.3">
      <c r="A88" s="149"/>
      <c r="B88" s="320"/>
      <c r="C88" s="321">
        <f>-'TB (2) -September'!D121</f>
        <v>-32924.790000000008</v>
      </c>
      <c r="D88" s="321"/>
      <c r="E88" s="322"/>
      <c r="F88" s="321">
        <f>-TB!D121</f>
        <v>4998.1499999999724</v>
      </c>
      <c r="G88" s="323"/>
      <c r="H88" s="324"/>
      <c r="I88" s="321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149"/>
      <c r="U88" s="149"/>
      <c r="V88" s="324"/>
      <c r="W88" s="355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50"/>
      <c r="AK88" s="149"/>
      <c r="AL88" s="149"/>
    </row>
    <row r="89" spans="1:92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3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149"/>
      <c r="U89" s="149"/>
      <c r="V89" s="324"/>
      <c r="W89" s="35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50"/>
      <c r="AK89" s="149"/>
      <c r="AL89" s="149"/>
    </row>
    <row r="90" spans="1:92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149"/>
      <c r="U90" s="315"/>
      <c r="V90" s="218"/>
      <c r="W90" s="355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</row>
    <row r="91" spans="1:92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149"/>
      <c r="V91" s="218"/>
      <c r="W91" s="374"/>
    </row>
    <row r="92" spans="1:92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149"/>
      <c r="V92" s="218"/>
      <c r="W92" s="374"/>
    </row>
    <row r="93" spans="1:92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149"/>
      <c r="V93" s="218"/>
      <c r="W93" s="374"/>
    </row>
    <row r="94" spans="1:92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149"/>
      <c r="V94" s="218"/>
      <c r="W94" s="374"/>
    </row>
    <row r="95" spans="1:92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V95" s="328"/>
      <c r="W95" s="374"/>
    </row>
    <row r="96" spans="1:92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V96" s="328"/>
      <c r="W96" s="374"/>
    </row>
    <row r="97" spans="1:36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V97" s="328"/>
      <c r="W97" s="374"/>
    </row>
    <row r="98" spans="1:36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V98" s="328"/>
      <c r="W98" s="374"/>
    </row>
    <row r="99" spans="1:36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V99" s="328"/>
      <c r="W99" s="374"/>
    </row>
    <row r="100" spans="1:36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V100" s="328"/>
      <c r="W100" s="374"/>
    </row>
    <row r="101" spans="1:36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V101" s="328"/>
      <c r="W101" s="374"/>
    </row>
    <row r="102" spans="1:36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V102" s="328"/>
      <c r="W102" s="374"/>
    </row>
    <row r="103" spans="1:36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V103" s="328"/>
      <c r="W103" s="374"/>
    </row>
    <row r="104" spans="1:36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V104" s="328"/>
      <c r="W104" s="374"/>
    </row>
    <row r="105" spans="1:36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V105" s="328"/>
      <c r="W105" s="374"/>
    </row>
    <row r="106" spans="1:36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V106" s="328"/>
      <c r="W106" s="374"/>
    </row>
    <row r="107" spans="1:36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V107" s="328"/>
      <c r="W107" s="374"/>
    </row>
    <row r="108" spans="1:36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V108" s="328"/>
      <c r="W108" s="374"/>
      <c r="AJ108" s="333"/>
    </row>
    <row r="109" spans="1:36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V109" s="328"/>
      <c r="W109" s="374"/>
      <c r="AJ109" s="333"/>
    </row>
    <row r="110" spans="1:36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V110" s="328"/>
      <c r="W110" s="374"/>
      <c r="AJ110" s="333"/>
    </row>
    <row r="111" spans="1:36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V111" s="328"/>
      <c r="W111" s="374"/>
    </row>
    <row r="112" spans="1:36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V112" s="328"/>
      <c r="W112" s="374"/>
    </row>
    <row r="113" spans="1:36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V113" s="328"/>
      <c r="W113" s="374"/>
      <c r="AJ113" s="333"/>
    </row>
    <row r="114" spans="1:36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V114" s="328"/>
      <c r="W114" s="374"/>
    </row>
    <row r="115" spans="1:36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V115" s="328"/>
      <c r="W115" s="374"/>
    </row>
    <row r="116" spans="1:36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V116" s="328"/>
      <c r="W116" s="374"/>
      <c r="AJ116" s="333"/>
    </row>
    <row r="117" spans="1:36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V117" s="328"/>
      <c r="W117" s="374"/>
      <c r="AJ117" s="333"/>
    </row>
    <row r="118" spans="1:36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V118" s="328"/>
      <c r="W118" s="374"/>
      <c r="AJ118" s="333"/>
    </row>
    <row r="119" spans="1:36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V119" s="328"/>
      <c r="W119" s="374"/>
      <c r="AJ119" s="333"/>
    </row>
    <row r="120" spans="1:36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V120" s="328"/>
      <c r="W120" s="374"/>
      <c r="AJ120" s="333"/>
    </row>
    <row r="121" spans="1:36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V121" s="328"/>
      <c r="W121" s="374"/>
      <c r="AJ121" s="333"/>
    </row>
    <row r="122" spans="1:36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V122" s="328"/>
      <c r="W122" s="374"/>
      <c r="AJ122" s="333"/>
    </row>
    <row r="123" spans="1:36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V123" s="328"/>
      <c r="W123" s="374"/>
      <c r="AJ123" s="333"/>
    </row>
    <row r="124" spans="1:36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V124" s="328"/>
      <c r="W124" s="374"/>
      <c r="AJ124" s="333"/>
    </row>
    <row r="125" spans="1:36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V125" s="328"/>
      <c r="W125" s="374"/>
      <c r="AJ125" s="333"/>
    </row>
    <row r="126" spans="1:36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V126" s="328"/>
      <c r="W126" s="374"/>
      <c r="AJ126" s="333"/>
    </row>
    <row r="127" spans="1:36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V127" s="328"/>
      <c r="W127" s="374"/>
      <c r="AJ127" s="333"/>
    </row>
    <row r="128" spans="1:36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V128" s="328"/>
      <c r="W128" s="374"/>
      <c r="AJ128" s="333"/>
    </row>
    <row r="129" spans="1:36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V129" s="328"/>
      <c r="W129" s="374"/>
      <c r="AJ129" s="333"/>
    </row>
    <row r="130" spans="1:36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V130" s="328"/>
      <c r="W130" s="374"/>
      <c r="AJ130" s="333"/>
    </row>
    <row r="131" spans="1:36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V131" s="328"/>
      <c r="W131" s="374"/>
      <c r="AJ131" s="333"/>
    </row>
    <row r="132" spans="1:36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V132" s="328"/>
      <c r="W132" s="374"/>
      <c r="AJ132" s="333"/>
    </row>
    <row r="133" spans="1:36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V133" s="328"/>
      <c r="W133" s="374"/>
      <c r="AJ133" s="333"/>
    </row>
    <row r="134" spans="1:36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V134" s="328"/>
      <c r="W134" s="374"/>
      <c r="AJ134" s="333"/>
    </row>
    <row r="135" spans="1:36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V135" s="328"/>
      <c r="W135" s="374"/>
      <c r="AJ135" s="333"/>
    </row>
    <row r="136" spans="1:36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V136" s="328"/>
      <c r="W136" s="374"/>
      <c r="AJ136" s="333"/>
    </row>
    <row r="137" spans="1:36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V137" s="328"/>
      <c r="W137" s="374"/>
      <c r="AJ137" s="333"/>
    </row>
    <row r="138" spans="1:36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V138" s="328"/>
      <c r="W138" s="374"/>
      <c r="AJ138" s="333"/>
    </row>
    <row r="139" spans="1:36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V139" s="328"/>
      <c r="W139" s="374"/>
      <c r="AJ139" s="333"/>
    </row>
    <row r="140" spans="1:36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V140" s="328"/>
      <c r="W140" s="374"/>
      <c r="AJ140" s="333"/>
    </row>
    <row r="141" spans="1:36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V141" s="328"/>
      <c r="W141" s="374"/>
      <c r="AJ141" s="333"/>
    </row>
    <row r="142" spans="1:36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V142" s="328"/>
      <c r="W142" s="374"/>
      <c r="AJ142" s="333"/>
    </row>
    <row r="143" spans="1:36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V143" s="328"/>
      <c r="W143" s="374"/>
      <c r="AJ143" s="333"/>
    </row>
    <row r="144" spans="1:36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V144" s="328"/>
      <c r="W144" s="374"/>
      <c r="AJ144" s="333"/>
    </row>
    <row r="145" spans="1:36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V145" s="328"/>
      <c r="W145" s="374"/>
      <c r="AJ145" s="333"/>
    </row>
    <row r="146" spans="1:36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V146" s="328"/>
      <c r="W146" s="374"/>
      <c r="AJ146" s="333"/>
    </row>
    <row r="147" spans="1:36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V147" s="328"/>
      <c r="W147" s="374"/>
      <c r="AJ147" s="333"/>
    </row>
    <row r="148" spans="1:36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V148" s="328"/>
      <c r="W148" s="374"/>
      <c r="AJ148" s="333"/>
    </row>
    <row r="149" spans="1:36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V149" s="328"/>
      <c r="W149" s="374"/>
      <c r="AJ149" s="333"/>
    </row>
    <row r="150" spans="1:36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V150" s="328"/>
      <c r="W150" s="374"/>
      <c r="AJ150" s="333"/>
    </row>
    <row r="151" spans="1:36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V151" s="328"/>
      <c r="W151" s="374"/>
      <c r="AJ151" s="333"/>
    </row>
    <row r="152" spans="1:36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V152" s="328"/>
      <c r="W152" s="374"/>
      <c r="AJ152" s="333"/>
    </row>
    <row r="153" spans="1:36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V153" s="328"/>
      <c r="W153" s="374"/>
      <c r="AJ153" s="333"/>
    </row>
    <row r="154" spans="1:36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V154" s="328"/>
      <c r="W154" s="374"/>
      <c r="AJ154" s="333"/>
    </row>
    <row r="155" spans="1:36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V155" s="328"/>
      <c r="W155" s="374"/>
      <c r="AJ155" s="333"/>
    </row>
    <row r="156" spans="1:36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V156" s="328"/>
      <c r="W156" s="374"/>
      <c r="AJ156" s="333"/>
    </row>
    <row r="157" spans="1:36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V157" s="328"/>
      <c r="W157" s="374"/>
      <c r="AJ157" s="333"/>
    </row>
    <row r="158" spans="1:36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V158" s="328"/>
      <c r="W158" s="374"/>
      <c r="AJ158" s="333"/>
    </row>
    <row r="159" spans="1:36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V159" s="328"/>
      <c r="W159" s="374"/>
      <c r="AJ159" s="333"/>
    </row>
    <row r="160" spans="1:36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V160" s="328"/>
      <c r="W160" s="374"/>
      <c r="AJ160" s="333"/>
    </row>
    <row r="161" spans="1:36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V161" s="328"/>
      <c r="W161" s="374"/>
      <c r="AJ161" s="333"/>
    </row>
    <row r="162" spans="1:36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V162" s="328"/>
      <c r="W162" s="374"/>
      <c r="AJ162" s="333"/>
    </row>
    <row r="163" spans="1:36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V163" s="328"/>
      <c r="W163" s="374"/>
      <c r="AJ163" s="333"/>
    </row>
    <row r="164" spans="1:36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V164" s="328"/>
      <c r="W164" s="374"/>
      <c r="AJ164" s="333"/>
    </row>
    <row r="165" spans="1:36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V165" s="328"/>
      <c r="W165" s="374"/>
      <c r="AJ165" s="333"/>
    </row>
    <row r="166" spans="1:36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V166" s="328"/>
      <c r="W166" s="374"/>
      <c r="AJ166" s="333"/>
    </row>
    <row r="167" spans="1:36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V167" s="328"/>
      <c r="W167" s="374"/>
      <c r="AJ167" s="333"/>
    </row>
    <row r="168" spans="1:36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V168" s="328"/>
      <c r="W168" s="374"/>
      <c r="AJ168" s="333"/>
    </row>
    <row r="169" spans="1:36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V169" s="328"/>
      <c r="W169" s="374"/>
      <c r="AJ169" s="333"/>
    </row>
    <row r="170" spans="1:36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V170" s="328"/>
      <c r="W170" s="374"/>
      <c r="AJ170" s="333"/>
    </row>
    <row r="171" spans="1:36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V171" s="328"/>
      <c r="W171" s="374"/>
      <c r="AJ171" s="333"/>
    </row>
    <row r="172" spans="1:36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V172" s="328"/>
      <c r="W172" s="374"/>
      <c r="AJ172" s="333"/>
    </row>
    <row r="173" spans="1:36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V173" s="328"/>
      <c r="W173" s="374"/>
      <c r="AJ173" s="333"/>
    </row>
    <row r="174" spans="1:36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V174" s="328"/>
      <c r="W174" s="374"/>
      <c r="AJ174" s="333"/>
    </row>
    <row r="175" spans="1:36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V175" s="328"/>
      <c r="W175" s="374"/>
      <c r="AJ175" s="333"/>
    </row>
    <row r="176" spans="1:36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V176" s="328"/>
      <c r="W176" s="374"/>
      <c r="AJ176" s="333"/>
    </row>
    <row r="177" spans="1:36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V177" s="328"/>
      <c r="W177" s="374"/>
      <c r="AJ177" s="333"/>
    </row>
    <row r="178" spans="1:36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V178" s="328"/>
      <c r="W178" s="374"/>
      <c r="AJ178" s="333"/>
    </row>
    <row r="179" spans="1:36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V179" s="328"/>
      <c r="W179" s="374"/>
      <c r="AJ179" s="333"/>
    </row>
    <row r="180" spans="1:36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V180" s="328"/>
      <c r="W180" s="374"/>
      <c r="AJ180" s="333"/>
    </row>
    <row r="181" spans="1:36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V181" s="328"/>
      <c r="W181" s="374"/>
      <c r="AJ181" s="333"/>
    </row>
    <row r="182" spans="1:36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V182" s="328"/>
      <c r="W182" s="374"/>
      <c r="AJ182" s="333"/>
    </row>
    <row r="183" spans="1:36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V183" s="328"/>
      <c r="W183" s="374"/>
      <c r="AJ183" s="333"/>
    </row>
    <row r="184" spans="1:36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V184" s="328"/>
      <c r="W184" s="374"/>
      <c r="AJ184" s="333"/>
    </row>
    <row r="185" spans="1:36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V185" s="328"/>
      <c r="W185" s="374"/>
      <c r="AJ185" s="333"/>
    </row>
    <row r="186" spans="1:36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V186" s="328"/>
      <c r="W186" s="374"/>
      <c r="AJ186" s="333"/>
    </row>
    <row r="187" spans="1:36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V187" s="328"/>
      <c r="W187" s="374"/>
      <c r="AJ187" s="333"/>
    </row>
    <row r="188" spans="1:36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V188" s="328"/>
      <c r="W188" s="374"/>
      <c r="AJ188" s="333"/>
    </row>
    <row r="189" spans="1:36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V189" s="328"/>
      <c r="W189" s="374"/>
      <c r="AJ189" s="333"/>
    </row>
    <row r="190" spans="1:36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V190" s="328"/>
      <c r="W190" s="374"/>
      <c r="AJ190" s="333"/>
    </row>
    <row r="191" spans="1:36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V191" s="328"/>
      <c r="W191" s="374"/>
      <c r="AJ191" s="333"/>
    </row>
    <row r="192" spans="1:36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V192" s="328"/>
      <c r="W192" s="374"/>
      <c r="AJ192" s="333"/>
    </row>
    <row r="193" spans="1:36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V193" s="328"/>
      <c r="W193" s="374"/>
      <c r="AJ193" s="333"/>
    </row>
    <row r="194" spans="1:36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V194" s="328"/>
      <c r="W194" s="374"/>
      <c r="AJ194" s="333"/>
    </row>
    <row r="195" spans="1:36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V195" s="328"/>
      <c r="W195" s="374"/>
      <c r="AJ195" s="333"/>
    </row>
    <row r="196" spans="1:36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V196" s="328"/>
      <c r="W196" s="374"/>
      <c r="AJ196" s="333"/>
    </row>
    <row r="197" spans="1:36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V197" s="328"/>
      <c r="W197" s="374"/>
      <c r="AJ197" s="333"/>
    </row>
    <row r="198" spans="1:36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V198" s="328"/>
      <c r="W198" s="374"/>
      <c r="AJ198" s="333"/>
    </row>
    <row r="199" spans="1:36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V199" s="328"/>
      <c r="W199" s="374"/>
      <c r="AJ199" s="333"/>
    </row>
    <row r="200" spans="1:36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V200" s="328"/>
      <c r="W200" s="374"/>
      <c r="AJ200" s="333"/>
    </row>
    <row r="201" spans="1:36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V201" s="328"/>
      <c r="W201" s="374"/>
      <c r="AJ201" s="333"/>
    </row>
    <row r="202" spans="1:36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V202" s="328"/>
      <c r="W202" s="374"/>
      <c r="AJ202" s="333"/>
    </row>
    <row r="203" spans="1:36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V203" s="328"/>
      <c r="W203" s="374"/>
      <c r="AJ203" s="333"/>
    </row>
    <row r="204" spans="1:36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V204" s="328"/>
      <c r="W204" s="374"/>
      <c r="AJ204" s="333"/>
    </row>
    <row r="205" spans="1:36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V205" s="328"/>
      <c r="W205" s="374"/>
      <c r="AJ205" s="333"/>
    </row>
    <row r="206" spans="1:36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V206" s="328"/>
      <c r="W206" s="374"/>
      <c r="AJ206" s="333"/>
    </row>
    <row r="207" spans="1:36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V207" s="328"/>
      <c r="W207" s="374"/>
      <c r="AJ207" s="333"/>
    </row>
    <row r="208" spans="1:36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V208" s="328"/>
      <c r="W208" s="374"/>
      <c r="AJ208" s="333"/>
    </row>
    <row r="209" spans="1:36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V209" s="328"/>
      <c r="W209" s="374"/>
      <c r="AJ209" s="333"/>
    </row>
    <row r="210" spans="1:36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V210" s="328"/>
      <c r="W210" s="374"/>
      <c r="AJ210" s="333"/>
    </row>
    <row r="211" spans="1:36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V211" s="328"/>
      <c r="W211" s="374"/>
      <c r="AJ211" s="333"/>
    </row>
    <row r="212" spans="1:36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V212" s="328"/>
      <c r="W212" s="374"/>
      <c r="AJ212" s="333"/>
    </row>
    <row r="213" spans="1:36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V213" s="328"/>
      <c r="W213" s="374"/>
      <c r="AJ213" s="333"/>
    </row>
    <row r="214" spans="1:36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V214" s="328"/>
      <c r="W214" s="374"/>
      <c r="AJ214" s="333"/>
    </row>
    <row r="215" spans="1:36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V215" s="328"/>
      <c r="W215" s="374"/>
      <c r="AJ215" s="333"/>
    </row>
    <row r="216" spans="1:36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V216" s="328"/>
      <c r="W216" s="374"/>
      <c r="AJ216" s="333"/>
    </row>
    <row r="217" spans="1:36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V217" s="328"/>
      <c r="W217" s="374"/>
      <c r="AJ217" s="333"/>
    </row>
    <row r="218" spans="1:36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V218" s="328"/>
      <c r="W218" s="374"/>
      <c r="AJ218" s="333"/>
    </row>
    <row r="219" spans="1:36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V219" s="328"/>
      <c r="W219" s="374"/>
      <c r="AJ219" s="333"/>
    </row>
    <row r="220" spans="1:36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V220" s="328"/>
      <c r="W220" s="374"/>
      <c r="AJ220" s="333"/>
    </row>
    <row r="221" spans="1:36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V221" s="328"/>
      <c r="W221" s="374"/>
      <c r="AJ221" s="333"/>
    </row>
    <row r="222" spans="1:36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V222" s="328"/>
      <c r="W222" s="374"/>
      <c r="AJ222" s="333"/>
    </row>
    <row r="223" spans="1:36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V223" s="328"/>
      <c r="W223" s="374"/>
      <c r="AJ223" s="333"/>
    </row>
    <row r="224" spans="1:36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V224" s="328"/>
      <c r="W224" s="374"/>
      <c r="AJ224" s="333"/>
    </row>
    <row r="225" spans="1:36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V225" s="328"/>
      <c r="W225" s="374"/>
      <c r="AJ225" s="333"/>
    </row>
    <row r="226" spans="1:36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V226" s="328"/>
      <c r="W226" s="374"/>
      <c r="AJ226" s="333"/>
    </row>
    <row r="227" spans="1:36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V227" s="328"/>
      <c r="W227" s="374"/>
      <c r="AJ227" s="333"/>
    </row>
    <row r="228" spans="1:36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V228" s="328"/>
      <c r="W228" s="374"/>
      <c r="AJ228" s="333"/>
    </row>
    <row r="229" spans="1:36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V229" s="328"/>
      <c r="W229" s="374"/>
      <c r="AJ229" s="333"/>
    </row>
    <row r="230" spans="1:36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V230" s="328"/>
      <c r="W230" s="374"/>
      <c r="AJ230" s="333"/>
    </row>
    <row r="231" spans="1:36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V231" s="328"/>
      <c r="W231" s="374"/>
      <c r="AJ231" s="333"/>
    </row>
    <row r="232" spans="1:36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V232" s="328"/>
      <c r="W232" s="374"/>
      <c r="AJ232" s="333"/>
    </row>
    <row r="233" spans="1:36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V233" s="328"/>
      <c r="W233" s="374"/>
      <c r="AJ233" s="333"/>
    </row>
    <row r="234" spans="1:36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V234" s="328"/>
      <c r="W234" s="374"/>
      <c r="AJ234" s="333"/>
    </row>
    <row r="235" spans="1:36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V235" s="328"/>
      <c r="W235" s="374"/>
      <c r="AJ235" s="333"/>
    </row>
    <row r="236" spans="1:36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V236" s="328"/>
      <c r="W236" s="374"/>
      <c r="AJ236" s="333"/>
    </row>
    <row r="237" spans="1:36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V237" s="328"/>
      <c r="W237" s="374"/>
      <c r="AJ237" s="333"/>
    </row>
    <row r="238" spans="1:36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V238" s="328"/>
      <c r="W238" s="374"/>
      <c r="AJ238" s="333"/>
    </row>
    <row r="239" spans="1:36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V239" s="328"/>
      <c r="W239" s="374"/>
      <c r="AJ239" s="333"/>
    </row>
    <row r="240" spans="1:36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V240" s="328"/>
      <c r="W240" s="374"/>
      <c r="AJ240" s="333"/>
    </row>
    <row r="241" spans="1:36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V241" s="328"/>
      <c r="W241" s="374"/>
      <c r="AJ241" s="333"/>
    </row>
    <row r="242" spans="1:36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V242" s="328"/>
      <c r="W242" s="374"/>
      <c r="AJ242" s="333"/>
    </row>
    <row r="243" spans="1:36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V243" s="328"/>
      <c r="W243" s="374"/>
      <c r="AJ243" s="333"/>
    </row>
    <row r="244" spans="1:36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V244" s="328"/>
      <c r="W244" s="374"/>
      <c r="AJ244" s="333"/>
    </row>
    <row r="245" spans="1:36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V245" s="328"/>
      <c r="W245" s="374"/>
      <c r="AJ245" s="333"/>
    </row>
    <row r="246" spans="1:36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V246" s="328"/>
      <c r="W246" s="374"/>
      <c r="AJ246" s="333"/>
    </row>
    <row r="247" spans="1:36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V247" s="328"/>
      <c r="W247" s="374"/>
      <c r="AJ247" s="333"/>
    </row>
    <row r="248" spans="1:36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V248" s="328"/>
      <c r="W248" s="374"/>
      <c r="AJ248" s="333"/>
    </row>
    <row r="249" spans="1:36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V249" s="328"/>
      <c r="W249" s="374"/>
      <c r="AJ249" s="333"/>
    </row>
    <row r="250" spans="1:36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V250" s="328"/>
      <c r="W250" s="374"/>
      <c r="AJ250" s="333"/>
    </row>
    <row r="251" spans="1:36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V251" s="328"/>
      <c r="W251" s="374"/>
      <c r="AJ251" s="333"/>
    </row>
    <row r="252" spans="1:36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V252" s="328"/>
      <c r="W252" s="374"/>
      <c r="AJ252" s="333"/>
    </row>
    <row r="253" spans="1:36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V253" s="328"/>
      <c r="W253" s="374"/>
      <c r="AJ253" s="333"/>
    </row>
    <row r="254" spans="1:36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V254" s="328"/>
      <c r="W254" s="374"/>
      <c r="AJ254" s="333"/>
    </row>
    <row r="255" spans="1:36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V255" s="328"/>
      <c r="W255" s="374"/>
      <c r="AJ255" s="333"/>
    </row>
    <row r="256" spans="1:36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V256" s="328"/>
      <c r="W256" s="374"/>
      <c r="AJ256" s="333"/>
    </row>
    <row r="257" spans="1:36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V257" s="328"/>
      <c r="W257" s="374"/>
      <c r="AJ257" s="333"/>
    </row>
    <row r="258" spans="1:36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V258" s="328"/>
      <c r="W258" s="374"/>
      <c r="AJ258" s="333"/>
    </row>
    <row r="259" spans="1:36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V259" s="328"/>
      <c r="W259" s="374"/>
      <c r="AJ259" s="333"/>
    </row>
    <row r="260" spans="1:36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V260" s="328"/>
      <c r="W260" s="374"/>
      <c r="AJ260" s="333"/>
    </row>
    <row r="261" spans="1:36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V261" s="328"/>
      <c r="W261" s="374"/>
      <c r="AJ261" s="333"/>
    </row>
    <row r="262" spans="1:36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V262" s="328"/>
      <c r="W262" s="374"/>
      <c r="AJ262" s="333"/>
    </row>
    <row r="263" spans="1:36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V263" s="328"/>
      <c r="W263" s="374"/>
      <c r="AJ263" s="333"/>
    </row>
    <row r="264" spans="1:36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V264" s="328"/>
      <c r="W264" s="374"/>
      <c r="AJ264" s="333"/>
    </row>
    <row r="265" spans="1:36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V265" s="328"/>
      <c r="W265" s="374"/>
      <c r="AJ265" s="333"/>
    </row>
    <row r="266" spans="1:36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V266" s="328"/>
      <c r="W266" s="374"/>
      <c r="AJ266" s="333"/>
    </row>
    <row r="267" spans="1:36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V267" s="328"/>
      <c r="W267" s="374"/>
      <c r="AJ267" s="333"/>
    </row>
    <row r="268" spans="1:36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V268" s="328"/>
      <c r="W268" s="374"/>
      <c r="AJ268" s="333"/>
    </row>
    <row r="269" spans="1:36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V269" s="328"/>
      <c r="W269" s="374"/>
      <c r="AJ269" s="333"/>
    </row>
    <row r="270" spans="1:36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V270" s="328"/>
      <c r="W270" s="374"/>
      <c r="AJ270" s="333"/>
    </row>
    <row r="271" spans="1:36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V271" s="328"/>
      <c r="W271" s="374"/>
      <c r="AJ271" s="333"/>
    </row>
    <row r="272" spans="1:36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V272" s="328"/>
      <c r="W272" s="374"/>
      <c r="AJ272" s="333"/>
    </row>
    <row r="273" spans="1:36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V273" s="328"/>
      <c r="W273" s="374"/>
      <c r="AJ273" s="333"/>
    </row>
    <row r="274" spans="1:36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V274" s="328"/>
      <c r="W274" s="374"/>
      <c r="AJ274" s="333"/>
    </row>
    <row r="275" spans="1:36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V275" s="328"/>
      <c r="W275" s="374"/>
      <c r="AJ275" s="333"/>
    </row>
    <row r="276" spans="1:36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V276" s="328"/>
      <c r="W276" s="374"/>
      <c r="AJ276" s="333"/>
    </row>
    <row r="277" spans="1:36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V277" s="328"/>
      <c r="W277" s="374"/>
      <c r="AJ277" s="333"/>
    </row>
    <row r="278" spans="1:36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V278" s="328"/>
      <c r="W278" s="374"/>
      <c r="AJ278" s="333"/>
    </row>
    <row r="279" spans="1:36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V279" s="328"/>
      <c r="W279" s="374"/>
      <c r="AJ279" s="333"/>
    </row>
    <row r="280" spans="1:36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V280" s="328"/>
      <c r="W280" s="374"/>
      <c r="AJ280" s="333"/>
    </row>
    <row r="281" spans="1:36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V281" s="328"/>
      <c r="W281" s="374"/>
      <c r="AJ281" s="333"/>
    </row>
    <row r="282" spans="1:36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V282" s="328"/>
      <c r="W282" s="374"/>
      <c r="AJ282" s="333"/>
    </row>
    <row r="283" spans="1:36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V283" s="328"/>
      <c r="W283" s="374"/>
      <c r="AJ283" s="333"/>
    </row>
    <row r="284" spans="1:36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V284" s="328"/>
      <c r="W284" s="374"/>
      <c r="AJ284" s="333"/>
    </row>
    <row r="285" spans="1:36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V285" s="328"/>
      <c r="W285" s="374"/>
      <c r="AJ285" s="333"/>
    </row>
    <row r="286" spans="1:36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V286" s="328"/>
      <c r="W286" s="374"/>
      <c r="AJ286" s="333"/>
    </row>
    <row r="287" spans="1:36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V287" s="328"/>
      <c r="W287" s="374"/>
      <c r="AJ287" s="333"/>
    </row>
    <row r="288" spans="1:36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V288" s="328"/>
      <c r="W288" s="374"/>
      <c r="AJ288" s="333"/>
    </row>
    <row r="289" spans="1:36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V289" s="328"/>
      <c r="W289" s="374"/>
      <c r="AJ289" s="333"/>
    </row>
    <row r="290" spans="1:36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V290" s="328"/>
      <c r="W290" s="374"/>
      <c r="AJ290" s="333"/>
    </row>
    <row r="291" spans="1:36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V291" s="328"/>
      <c r="W291" s="374"/>
      <c r="AJ291" s="333"/>
    </row>
    <row r="292" spans="1:36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V292" s="328"/>
      <c r="W292" s="374"/>
      <c r="AJ292" s="333"/>
    </row>
    <row r="293" spans="1:36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V293" s="328"/>
      <c r="W293" s="374"/>
      <c r="AJ293" s="333"/>
    </row>
    <row r="294" spans="1:36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V294" s="328"/>
      <c r="W294" s="374"/>
      <c r="AJ294" s="333"/>
    </row>
    <row r="295" spans="1:36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V295" s="328"/>
      <c r="W295" s="374"/>
      <c r="AJ295" s="333"/>
    </row>
    <row r="296" spans="1:36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V296" s="328"/>
      <c r="W296" s="374"/>
      <c r="AJ296" s="333"/>
    </row>
    <row r="297" spans="1:36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V297" s="328"/>
      <c r="W297" s="374"/>
      <c r="AJ297" s="333"/>
    </row>
    <row r="298" spans="1:36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V298" s="328"/>
      <c r="W298" s="374"/>
      <c r="AJ298" s="333"/>
    </row>
    <row r="299" spans="1:36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V299" s="328"/>
      <c r="W299" s="374"/>
      <c r="AJ299" s="333"/>
    </row>
    <row r="300" spans="1:36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V300" s="328"/>
      <c r="W300" s="374"/>
      <c r="AJ300" s="333"/>
    </row>
    <row r="301" spans="1:36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V301" s="328"/>
      <c r="W301" s="374"/>
      <c r="AJ301" s="333"/>
    </row>
    <row r="302" spans="1:36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V302" s="328"/>
      <c r="W302" s="374"/>
      <c r="AJ302" s="333"/>
    </row>
    <row r="303" spans="1:36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V303" s="328"/>
      <c r="W303" s="374"/>
      <c r="AJ303" s="333"/>
    </row>
    <row r="304" spans="1:36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V304" s="328"/>
      <c r="W304" s="374"/>
      <c r="AJ304" s="333"/>
    </row>
    <row r="305" spans="1:36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V305" s="328"/>
      <c r="W305" s="374"/>
      <c r="AJ305" s="333"/>
    </row>
    <row r="306" spans="1:36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V306" s="328"/>
      <c r="W306" s="374"/>
      <c r="AJ306" s="333"/>
    </row>
    <row r="307" spans="1:36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V307" s="328"/>
      <c r="W307" s="374"/>
      <c r="AJ307" s="333"/>
    </row>
    <row r="308" spans="1:36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V308" s="328"/>
      <c r="W308" s="374"/>
      <c r="AJ308" s="333"/>
    </row>
    <row r="309" spans="1:36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V309" s="328"/>
      <c r="W309" s="374"/>
      <c r="AJ309" s="333"/>
    </row>
    <row r="310" spans="1:36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V310" s="328"/>
      <c r="W310" s="374"/>
      <c r="AJ310" s="333"/>
    </row>
    <row r="311" spans="1:36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V311" s="328"/>
      <c r="W311" s="374"/>
      <c r="AJ311" s="333"/>
    </row>
    <row r="312" spans="1:36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V312" s="328"/>
      <c r="W312" s="374"/>
      <c r="AJ312" s="333"/>
    </row>
    <row r="313" spans="1:36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V313" s="328"/>
      <c r="W313" s="374"/>
      <c r="AJ313" s="333"/>
    </row>
    <row r="314" spans="1:36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V314" s="328"/>
      <c r="W314" s="374"/>
      <c r="AJ314" s="333"/>
    </row>
    <row r="315" spans="1:36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V315" s="328"/>
      <c r="W315" s="374"/>
      <c r="AJ315" s="333"/>
    </row>
    <row r="316" spans="1:36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  <c r="V316" s="328"/>
      <c r="W316" s="374"/>
      <c r="AJ316" s="333"/>
    </row>
    <row r="317" spans="1:36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V317" s="328"/>
      <c r="W317" s="374"/>
      <c r="AJ317" s="333"/>
    </row>
    <row r="318" spans="1:36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V318" s="328"/>
      <c r="W318" s="374"/>
      <c r="AJ318" s="333"/>
    </row>
    <row r="319" spans="1:36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V319" s="328"/>
      <c r="W319" s="374"/>
      <c r="AJ319" s="333"/>
    </row>
    <row r="320" spans="1:36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V320" s="328"/>
      <c r="W320" s="374"/>
      <c r="AJ320" s="333"/>
    </row>
    <row r="321" spans="1:36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V321" s="328"/>
      <c r="W321" s="374"/>
      <c r="AJ321" s="333"/>
    </row>
    <row r="322" spans="1:36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  <c r="V322" s="328"/>
      <c r="W322" s="374"/>
      <c r="AJ322" s="333"/>
    </row>
    <row r="323" spans="1:36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V323" s="328"/>
      <c r="W323" s="374"/>
      <c r="AJ323" s="333"/>
    </row>
    <row r="324" spans="1:36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V324" s="328"/>
      <c r="W324" s="374"/>
      <c r="AJ324" s="333"/>
    </row>
    <row r="325" spans="1:36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  <c r="V325" s="328"/>
      <c r="W325" s="374"/>
      <c r="AJ325" s="333"/>
    </row>
    <row r="326" spans="1:36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  <c r="V326" s="328"/>
      <c r="W326" s="374"/>
      <c r="AJ326" s="333"/>
    </row>
    <row r="327" spans="1:36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  <c r="V327" s="328"/>
      <c r="W327" s="374"/>
      <c r="AJ327" s="333"/>
    </row>
    <row r="328" spans="1:36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V328" s="328"/>
      <c r="W328" s="374"/>
      <c r="AJ328" s="333"/>
    </row>
    <row r="329" spans="1:36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V329" s="328"/>
      <c r="W329" s="374"/>
      <c r="AJ329" s="333"/>
    </row>
    <row r="330" spans="1:36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V330" s="328"/>
      <c r="W330" s="374"/>
      <c r="AJ330" s="333"/>
    </row>
    <row r="331" spans="1:36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V331" s="328"/>
      <c r="W331" s="374"/>
      <c r="AJ331" s="333"/>
    </row>
    <row r="332" spans="1:36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  <c r="V332" s="328"/>
      <c r="W332" s="374"/>
      <c r="AJ332" s="333"/>
    </row>
    <row r="333" spans="1:36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  <c r="V333" s="328"/>
      <c r="W333" s="374"/>
      <c r="AJ333" s="333"/>
    </row>
    <row r="334" spans="1:36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8"/>
      <c r="R334" s="328"/>
      <c r="S334" s="328"/>
      <c r="V334" s="328"/>
      <c r="W334" s="374"/>
      <c r="AJ334" s="333"/>
    </row>
    <row r="335" spans="1:36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  <c r="V335" s="328"/>
      <c r="W335" s="374"/>
      <c r="AJ335" s="333"/>
    </row>
    <row r="336" spans="1:36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Q336" s="328"/>
      <c r="R336" s="328"/>
      <c r="S336" s="328"/>
      <c r="V336" s="328"/>
      <c r="W336" s="374"/>
      <c r="AJ336" s="333"/>
    </row>
    <row r="337" spans="1:36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Q337" s="328"/>
      <c r="R337" s="328"/>
      <c r="S337" s="328"/>
      <c r="V337" s="328"/>
      <c r="W337" s="374"/>
      <c r="AJ337" s="333"/>
    </row>
    <row r="338" spans="1:36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Q338" s="328"/>
      <c r="R338" s="328"/>
      <c r="S338" s="328"/>
      <c r="V338" s="328"/>
      <c r="W338" s="374"/>
      <c r="AJ338" s="333"/>
    </row>
    <row r="339" spans="1:36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V339" s="328"/>
      <c r="W339" s="374"/>
      <c r="AJ339" s="333"/>
    </row>
    <row r="340" spans="1:36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V340" s="328"/>
      <c r="W340" s="374"/>
      <c r="AJ340" s="333"/>
    </row>
    <row r="341" spans="1:36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V341" s="328"/>
      <c r="W341" s="374"/>
      <c r="AJ341" s="333"/>
    </row>
    <row r="342" spans="1:36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V342" s="328"/>
      <c r="W342" s="374"/>
      <c r="AJ342" s="333"/>
    </row>
    <row r="343" spans="1:36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V343" s="328"/>
      <c r="W343" s="374"/>
      <c r="AJ343" s="333"/>
    </row>
    <row r="344" spans="1:36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  <c r="V344" s="328"/>
      <c r="W344" s="374"/>
      <c r="AJ344" s="333"/>
    </row>
    <row r="345" spans="1:36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  <c r="V345" s="328"/>
      <c r="W345" s="374"/>
      <c r="AJ345" s="333"/>
    </row>
    <row r="346" spans="1:36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8"/>
      <c r="R346" s="328"/>
      <c r="S346" s="328"/>
      <c r="V346" s="328"/>
      <c r="W346" s="374"/>
      <c r="AJ346" s="333"/>
    </row>
    <row r="347" spans="1:36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Q347" s="328"/>
      <c r="R347" s="328"/>
      <c r="S347" s="328"/>
      <c r="V347" s="328"/>
      <c r="W347" s="374"/>
      <c r="AJ347" s="333"/>
    </row>
    <row r="348" spans="1:36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Q348" s="328"/>
      <c r="R348" s="328"/>
      <c r="S348" s="328"/>
      <c r="V348" s="328"/>
      <c r="W348" s="374"/>
      <c r="AJ348" s="333"/>
    </row>
    <row r="349" spans="1:36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V349" s="328"/>
      <c r="W349" s="374"/>
      <c r="AJ349" s="333"/>
    </row>
    <row r="350" spans="1:36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V350" s="328"/>
      <c r="W350" s="374"/>
      <c r="AJ350" s="333"/>
    </row>
    <row r="351" spans="1:36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Q351" s="328"/>
      <c r="R351" s="328"/>
      <c r="S351" s="328"/>
      <c r="V351" s="328"/>
      <c r="W351" s="374"/>
      <c r="AJ351" s="333"/>
    </row>
    <row r="352" spans="1:36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Q352" s="328"/>
      <c r="R352" s="328"/>
      <c r="S352" s="328"/>
      <c r="V352" s="328"/>
      <c r="W352" s="374"/>
      <c r="AJ352" s="333"/>
    </row>
    <row r="353" spans="1:36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V353" s="328"/>
      <c r="W353" s="374"/>
      <c r="AJ353" s="333"/>
    </row>
    <row r="354" spans="1:36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Q354" s="328"/>
      <c r="R354" s="328"/>
      <c r="S354" s="328"/>
      <c r="V354" s="328"/>
      <c r="W354" s="374"/>
      <c r="AJ354" s="333"/>
    </row>
    <row r="355" spans="1:36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Q355" s="328"/>
      <c r="R355" s="328"/>
      <c r="S355" s="328"/>
      <c r="V355" s="328"/>
      <c r="W355" s="374"/>
      <c r="AJ355" s="333"/>
    </row>
    <row r="356" spans="1:36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Q356" s="328"/>
      <c r="R356" s="328"/>
      <c r="S356" s="328"/>
      <c r="V356" s="328"/>
      <c r="W356" s="374"/>
      <c r="AJ356" s="333"/>
    </row>
    <row r="357" spans="1:36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8"/>
      <c r="S357" s="328"/>
      <c r="V357" s="328"/>
      <c r="W357" s="374"/>
      <c r="AJ357" s="333"/>
    </row>
    <row r="358" spans="1:36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  <c r="V358" s="328"/>
      <c r="W358" s="374"/>
      <c r="AJ358" s="333"/>
    </row>
    <row r="359" spans="1:36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8"/>
      <c r="R359" s="328"/>
      <c r="S359" s="328"/>
      <c r="V359" s="328"/>
      <c r="W359" s="374"/>
      <c r="AJ359" s="333"/>
    </row>
    <row r="360" spans="1:36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8"/>
      <c r="S360" s="328"/>
      <c r="V360" s="328"/>
      <c r="W360" s="374"/>
      <c r="AJ360" s="333"/>
    </row>
    <row r="361" spans="1:36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  <c r="V361" s="328"/>
      <c r="W361" s="374"/>
      <c r="AJ361" s="333"/>
    </row>
    <row r="362" spans="1:36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  <c r="V362" s="328"/>
      <c r="W362" s="374"/>
      <c r="AJ362" s="333"/>
    </row>
    <row r="363" spans="1:36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Q363" s="328"/>
      <c r="R363" s="328"/>
      <c r="S363" s="328"/>
      <c r="V363" s="328"/>
      <c r="W363" s="374"/>
      <c r="AJ363" s="333"/>
    </row>
    <row r="364" spans="1:36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V364" s="328"/>
      <c r="W364" s="374"/>
      <c r="AJ364" s="333"/>
    </row>
    <row r="365" spans="1:36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Q365" s="328"/>
      <c r="R365" s="328"/>
      <c r="S365" s="328"/>
      <c r="V365" s="328"/>
      <c r="W365" s="374"/>
      <c r="AJ365" s="333"/>
    </row>
    <row r="366" spans="1:36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Q366" s="328"/>
      <c r="R366" s="328"/>
      <c r="S366" s="328"/>
      <c r="V366" s="328"/>
      <c r="W366" s="374"/>
      <c r="AJ366" s="333"/>
    </row>
    <row r="367" spans="1:36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Q367" s="328"/>
      <c r="R367" s="328"/>
      <c r="S367" s="328"/>
      <c r="V367" s="328"/>
      <c r="W367" s="374"/>
      <c r="AJ367" s="333"/>
    </row>
    <row r="368" spans="1:36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  <c r="V368" s="328"/>
      <c r="W368" s="374"/>
      <c r="AJ368" s="333"/>
    </row>
    <row r="369" spans="1:36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Q369" s="328"/>
      <c r="R369" s="328"/>
      <c r="S369" s="328"/>
      <c r="V369" s="328"/>
      <c r="W369" s="374"/>
      <c r="AJ369" s="333"/>
    </row>
    <row r="370" spans="1:36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  <c r="V370" s="328"/>
      <c r="W370" s="374"/>
      <c r="AJ370" s="333"/>
    </row>
    <row r="371" spans="1:36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V371" s="328"/>
      <c r="W371" s="374"/>
      <c r="AJ371" s="333"/>
    </row>
    <row r="372" spans="1:36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Q372" s="328"/>
      <c r="R372" s="328"/>
      <c r="S372" s="328"/>
      <c r="V372" s="328"/>
      <c r="W372" s="374"/>
      <c r="AJ372" s="333"/>
    </row>
    <row r="373" spans="1:36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Q373" s="328"/>
      <c r="R373" s="328"/>
      <c r="S373" s="328"/>
      <c r="V373" s="328"/>
      <c r="W373" s="374"/>
      <c r="AJ373" s="333"/>
    </row>
    <row r="374" spans="1:36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  <c r="V374" s="328"/>
      <c r="W374" s="374"/>
      <c r="AJ374" s="333"/>
    </row>
    <row r="375" spans="1:36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Q375" s="328"/>
      <c r="R375" s="328"/>
      <c r="S375" s="328"/>
      <c r="V375" s="328"/>
      <c r="W375" s="374"/>
      <c r="AJ375" s="333"/>
    </row>
    <row r="376" spans="1:36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Q376" s="328"/>
      <c r="R376" s="328"/>
      <c r="S376" s="328"/>
      <c r="V376" s="328"/>
      <c r="W376" s="374"/>
      <c r="AJ376" s="333"/>
    </row>
    <row r="377" spans="1:36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  <c r="V377" s="328"/>
      <c r="W377" s="374"/>
      <c r="AJ377" s="333"/>
    </row>
    <row r="378" spans="1:36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Q378" s="328"/>
      <c r="R378" s="328"/>
      <c r="S378" s="328"/>
      <c r="V378" s="328"/>
      <c r="W378" s="374"/>
      <c r="AJ378" s="333"/>
    </row>
    <row r="379" spans="1:36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Q379" s="328"/>
      <c r="R379" s="328"/>
      <c r="S379" s="328"/>
      <c r="V379" s="328"/>
      <c r="W379" s="374"/>
      <c r="AJ379" s="333"/>
    </row>
    <row r="380" spans="1:36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Q380" s="328"/>
      <c r="R380" s="328"/>
      <c r="S380" s="328"/>
      <c r="V380" s="328"/>
      <c r="W380" s="374"/>
      <c r="AJ380" s="333"/>
    </row>
    <row r="381" spans="1:36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  <c r="V381" s="328"/>
      <c r="W381" s="374"/>
      <c r="AJ381" s="333"/>
    </row>
    <row r="382" spans="1:36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  <c r="V382" s="328"/>
      <c r="W382" s="374"/>
      <c r="AJ382" s="333"/>
    </row>
    <row r="383" spans="1:36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Q383" s="328"/>
      <c r="R383" s="328"/>
      <c r="S383" s="328"/>
      <c r="V383" s="328"/>
      <c r="W383" s="374"/>
      <c r="AJ383" s="333"/>
    </row>
    <row r="384" spans="1:36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Q384" s="328"/>
      <c r="R384" s="328"/>
      <c r="S384" s="328"/>
      <c r="V384" s="328"/>
      <c r="W384" s="374"/>
      <c r="AJ384" s="333"/>
    </row>
    <row r="385" spans="1:36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Q385" s="328"/>
      <c r="R385" s="328"/>
      <c r="S385" s="328"/>
      <c r="V385" s="328"/>
      <c r="W385" s="374"/>
      <c r="AJ385" s="333"/>
    </row>
    <row r="386" spans="1:36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Q386" s="328"/>
      <c r="R386" s="328"/>
      <c r="S386" s="328"/>
      <c r="V386" s="328"/>
      <c r="W386" s="374"/>
      <c r="AJ386" s="333"/>
    </row>
    <row r="387" spans="1:36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  <c r="V387" s="328"/>
      <c r="W387" s="374"/>
      <c r="AJ387" s="333"/>
    </row>
    <row r="388" spans="1:36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Q388" s="328"/>
      <c r="R388" s="328"/>
      <c r="S388" s="328"/>
      <c r="V388" s="328"/>
      <c r="W388" s="374"/>
      <c r="AJ388" s="333"/>
    </row>
    <row r="389" spans="1:36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Q389" s="328"/>
      <c r="R389" s="328"/>
      <c r="S389" s="328"/>
      <c r="V389" s="328"/>
      <c r="W389" s="374"/>
      <c r="AJ389" s="333"/>
    </row>
    <row r="390" spans="1:36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  <c r="V390" s="328"/>
      <c r="W390" s="374"/>
      <c r="AJ390" s="333"/>
    </row>
    <row r="391" spans="1:36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V391" s="328"/>
      <c r="W391" s="374"/>
      <c r="AJ391" s="333"/>
    </row>
    <row r="392" spans="1:36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  <c r="V392" s="328"/>
      <c r="W392" s="374"/>
      <c r="AJ392" s="333"/>
    </row>
    <row r="393" spans="1:36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Q393" s="328"/>
      <c r="R393" s="328"/>
      <c r="S393" s="328"/>
      <c r="V393" s="328"/>
      <c r="W393" s="374"/>
      <c r="AJ393" s="333"/>
    </row>
    <row r="394" spans="1:36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Q394" s="328"/>
      <c r="R394" s="328"/>
      <c r="S394" s="328"/>
      <c r="V394" s="328"/>
      <c r="W394" s="374"/>
      <c r="AJ394" s="333"/>
    </row>
    <row r="395" spans="1:36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Q395" s="328"/>
      <c r="R395" s="328"/>
      <c r="S395" s="328"/>
      <c r="V395" s="328"/>
      <c r="W395" s="374"/>
      <c r="AJ395" s="333"/>
    </row>
    <row r="396" spans="1:36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Q396" s="328"/>
      <c r="R396" s="328"/>
      <c r="S396" s="328"/>
      <c r="V396" s="328"/>
      <c r="W396" s="374"/>
      <c r="AJ396" s="333"/>
    </row>
    <row r="397" spans="1:36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Q397" s="328"/>
      <c r="R397" s="328"/>
      <c r="S397" s="328"/>
      <c r="V397" s="328"/>
      <c r="W397" s="374"/>
      <c r="AJ397" s="333"/>
    </row>
    <row r="398" spans="1:36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  <c r="S398" s="328"/>
      <c r="V398" s="328"/>
      <c r="W398" s="374"/>
      <c r="AJ398" s="333"/>
    </row>
    <row r="399" spans="1:36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Q399" s="328"/>
      <c r="R399" s="328"/>
      <c r="S399" s="328"/>
      <c r="V399" s="328"/>
      <c r="W399" s="374"/>
      <c r="AJ399" s="333"/>
    </row>
    <row r="400" spans="1:36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  <c r="S400" s="328"/>
      <c r="V400" s="328"/>
      <c r="W400" s="374"/>
      <c r="AJ400" s="333"/>
    </row>
    <row r="401" spans="1:36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Q401" s="328"/>
      <c r="R401" s="328"/>
      <c r="S401" s="328"/>
      <c r="V401" s="328"/>
      <c r="W401" s="374"/>
      <c r="AJ401" s="333"/>
    </row>
    <row r="402" spans="1:36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Q402" s="328"/>
      <c r="R402" s="328"/>
      <c r="S402" s="328"/>
      <c r="V402" s="328"/>
      <c r="W402" s="374"/>
      <c r="AJ402" s="333"/>
    </row>
    <row r="403" spans="1:36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Q403" s="328"/>
      <c r="R403" s="328"/>
      <c r="S403" s="328"/>
      <c r="V403" s="328"/>
      <c r="W403" s="374"/>
      <c r="AJ403" s="333"/>
    </row>
    <row r="404" spans="1:36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Q404" s="328"/>
      <c r="R404" s="328"/>
      <c r="S404" s="328"/>
      <c r="V404" s="328"/>
      <c r="W404" s="374"/>
      <c r="AJ404" s="333"/>
    </row>
    <row r="405" spans="1:36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Q405" s="328"/>
      <c r="R405" s="328"/>
      <c r="S405" s="328"/>
      <c r="V405" s="328"/>
      <c r="W405" s="374"/>
      <c r="AJ405" s="333"/>
    </row>
    <row r="406" spans="1:36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  <c r="V406" s="328"/>
      <c r="W406" s="374"/>
      <c r="AJ406" s="333"/>
    </row>
    <row r="407" spans="1:36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Q407" s="328"/>
      <c r="R407" s="328"/>
      <c r="S407" s="328"/>
      <c r="V407" s="328"/>
      <c r="W407" s="374"/>
      <c r="AJ407" s="333"/>
    </row>
    <row r="408" spans="1:36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  <c r="V408" s="328"/>
      <c r="W408" s="374"/>
      <c r="AJ408" s="333"/>
    </row>
    <row r="409" spans="1:36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  <c r="V409" s="328"/>
      <c r="W409" s="374"/>
      <c r="AJ409" s="333"/>
    </row>
    <row r="410" spans="1:36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  <c r="V410" s="328"/>
      <c r="W410" s="374"/>
      <c r="AJ410" s="333"/>
    </row>
    <row r="411" spans="1:36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Q411" s="328"/>
      <c r="R411" s="328"/>
      <c r="S411" s="328"/>
      <c r="V411" s="328"/>
      <c r="W411" s="374"/>
      <c r="AJ411" s="333"/>
    </row>
    <row r="412" spans="1:36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Q412" s="328"/>
      <c r="R412" s="328"/>
      <c r="S412" s="328"/>
      <c r="V412" s="328"/>
      <c r="W412" s="374"/>
      <c r="AJ412" s="333"/>
    </row>
    <row r="413" spans="1:36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Q413" s="328"/>
      <c r="R413" s="328"/>
      <c r="S413" s="328"/>
      <c r="V413" s="328"/>
      <c r="W413" s="374"/>
      <c r="AJ413" s="333"/>
    </row>
    <row r="414" spans="1:36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Q414" s="328"/>
      <c r="R414" s="328"/>
      <c r="S414" s="328"/>
      <c r="V414" s="328"/>
      <c r="W414" s="374"/>
      <c r="AJ414" s="333"/>
    </row>
    <row r="415" spans="1:36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Q415" s="328"/>
      <c r="R415" s="328"/>
      <c r="S415" s="328"/>
      <c r="V415" s="328"/>
      <c r="W415" s="374"/>
      <c r="AJ415" s="333"/>
    </row>
    <row r="416" spans="1:36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Q416" s="328"/>
      <c r="R416" s="328"/>
      <c r="S416" s="328"/>
      <c r="V416" s="328"/>
      <c r="W416" s="374"/>
      <c r="AJ416" s="333"/>
    </row>
    <row r="417" spans="1:36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Q417" s="328"/>
      <c r="R417" s="328"/>
      <c r="S417" s="328"/>
      <c r="V417" s="328"/>
      <c r="W417" s="374"/>
      <c r="AJ417" s="333"/>
    </row>
    <row r="418" spans="1:36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Q418" s="328"/>
      <c r="R418" s="328"/>
      <c r="S418" s="328"/>
      <c r="V418" s="328"/>
      <c r="W418" s="374"/>
      <c r="AJ418" s="333"/>
    </row>
    <row r="419" spans="1:36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  <c r="V419" s="328"/>
      <c r="W419" s="374"/>
      <c r="AJ419" s="333"/>
    </row>
    <row r="420" spans="1:36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  <c r="V420" s="328"/>
      <c r="W420" s="374"/>
      <c r="AJ420" s="333"/>
    </row>
    <row r="421" spans="1:36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Q421" s="328"/>
      <c r="R421" s="328"/>
      <c r="S421" s="328"/>
      <c r="V421" s="328"/>
      <c r="W421" s="374"/>
      <c r="AJ421" s="333"/>
    </row>
    <row r="422" spans="1:36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Q422" s="328"/>
      <c r="R422" s="328"/>
      <c r="S422" s="328"/>
      <c r="V422" s="328"/>
      <c r="W422" s="374"/>
      <c r="AJ422" s="333"/>
    </row>
    <row r="423" spans="1:36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Q423" s="328"/>
      <c r="R423" s="328"/>
      <c r="S423" s="328"/>
      <c r="V423" s="328"/>
      <c r="W423" s="374"/>
      <c r="AJ423" s="333"/>
    </row>
    <row r="424" spans="1:36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Q424" s="328"/>
      <c r="R424" s="328"/>
      <c r="S424" s="328"/>
      <c r="V424" s="328"/>
      <c r="W424" s="374"/>
      <c r="AJ424" s="333"/>
    </row>
    <row r="425" spans="1:36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  <c r="V425" s="328"/>
      <c r="W425" s="374"/>
      <c r="AJ425" s="333"/>
    </row>
    <row r="426" spans="1:36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Q426" s="328"/>
      <c r="R426" s="328"/>
      <c r="S426" s="328"/>
      <c r="V426" s="328"/>
      <c r="W426" s="374"/>
      <c r="AJ426" s="333"/>
    </row>
    <row r="427" spans="1:36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Q427" s="328"/>
      <c r="R427" s="328"/>
      <c r="S427" s="328"/>
      <c r="V427" s="328"/>
      <c r="W427" s="374"/>
      <c r="AJ427" s="333"/>
    </row>
    <row r="428" spans="1:36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Q428" s="328"/>
      <c r="R428" s="328"/>
      <c r="S428" s="328"/>
      <c r="V428" s="328"/>
      <c r="W428" s="374"/>
      <c r="AJ428" s="333"/>
    </row>
    <row r="429" spans="1:36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Q429" s="328"/>
      <c r="R429" s="328"/>
      <c r="S429" s="328"/>
      <c r="V429" s="328"/>
      <c r="W429" s="374"/>
      <c r="AJ429" s="333"/>
    </row>
    <row r="430" spans="1:36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  <c r="V430" s="328"/>
      <c r="W430" s="374"/>
      <c r="AJ430" s="333"/>
    </row>
    <row r="431" spans="1:36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  <c r="V431" s="328"/>
      <c r="W431" s="374"/>
      <c r="AJ431" s="333"/>
    </row>
    <row r="432" spans="1:36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Q432" s="328"/>
      <c r="R432" s="328"/>
      <c r="S432" s="328"/>
      <c r="V432" s="328"/>
      <c r="W432" s="374"/>
      <c r="AJ432" s="333"/>
    </row>
    <row r="433" spans="1:36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  <c r="V433" s="328"/>
      <c r="W433" s="374"/>
      <c r="AJ433" s="333"/>
    </row>
    <row r="434" spans="1:36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Q434" s="328"/>
      <c r="R434" s="328"/>
      <c r="S434" s="328"/>
      <c r="V434" s="328"/>
      <c r="W434" s="374"/>
      <c r="AJ434" s="333"/>
    </row>
    <row r="435" spans="1:36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Q435" s="328"/>
      <c r="R435" s="328"/>
      <c r="S435" s="328"/>
      <c r="V435" s="328"/>
      <c r="W435" s="374"/>
      <c r="AJ435" s="333"/>
    </row>
    <row r="436" spans="1:36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  <c r="V436" s="328"/>
      <c r="W436" s="374"/>
      <c r="AJ436" s="333"/>
    </row>
    <row r="437" spans="1:36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  <c r="V437" s="328"/>
      <c r="W437" s="374"/>
      <c r="AJ437" s="333"/>
    </row>
    <row r="438" spans="1:36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Q438" s="328"/>
      <c r="R438" s="328"/>
      <c r="S438" s="328"/>
      <c r="V438" s="328"/>
      <c r="W438" s="374"/>
      <c r="AJ438" s="333"/>
    </row>
    <row r="439" spans="1:36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Q439" s="328"/>
      <c r="R439" s="328"/>
      <c r="S439" s="328"/>
      <c r="V439" s="328"/>
      <c r="W439" s="374"/>
      <c r="AJ439" s="333"/>
    </row>
    <row r="440" spans="1:36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  <c r="V440" s="328"/>
      <c r="W440" s="374"/>
      <c r="AJ440" s="333"/>
    </row>
    <row r="441" spans="1:36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  <c r="V441" s="328"/>
      <c r="W441" s="374"/>
      <c r="AJ441" s="333"/>
    </row>
    <row r="442" spans="1:36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  <c r="V442" s="328"/>
      <c r="W442" s="374"/>
      <c r="AJ442" s="333"/>
    </row>
    <row r="443" spans="1:36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Q443" s="328"/>
      <c r="R443" s="328"/>
      <c r="S443" s="328"/>
      <c r="V443" s="328"/>
      <c r="W443" s="374"/>
      <c r="AJ443" s="333"/>
    </row>
    <row r="444" spans="1:36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V444" s="328"/>
      <c r="W444" s="374"/>
      <c r="AJ444" s="333"/>
    </row>
    <row r="445" spans="1:36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Q445" s="328"/>
      <c r="R445" s="328"/>
      <c r="S445" s="328"/>
      <c r="V445" s="328"/>
      <c r="W445" s="374"/>
      <c r="AJ445" s="333"/>
    </row>
    <row r="446" spans="1:36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Q446" s="328"/>
      <c r="R446" s="328"/>
      <c r="S446" s="328"/>
      <c r="V446" s="328"/>
      <c r="W446" s="374"/>
      <c r="AJ446" s="333"/>
    </row>
    <row r="447" spans="1:36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  <c r="V447" s="328"/>
      <c r="W447" s="374"/>
      <c r="AJ447" s="333"/>
    </row>
    <row r="448" spans="1:36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  <c r="V448" s="328"/>
      <c r="W448" s="374"/>
      <c r="AJ448" s="333"/>
    </row>
    <row r="449" spans="1:36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V449" s="328"/>
      <c r="W449" s="374"/>
      <c r="AJ449" s="333"/>
    </row>
    <row r="450" spans="1:36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V450" s="328"/>
      <c r="W450" s="374"/>
      <c r="AJ450" s="333"/>
    </row>
    <row r="451" spans="1:36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  <c r="V451" s="328"/>
      <c r="W451" s="374"/>
      <c r="AJ451" s="333"/>
    </row>
    <row r="452" spans="1:36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  <c r="V452" s="328"/>
      <c r="W452" s="374"/>
      <c r="AJ452" s="333"/>
    </row>
    <row r="453" spans="1:36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  <c r="V453" s="328"/>
      <c r="W453" s="374"/>
      <c r="AJ453" s="333"/>
    </row>
    <row r="454" spans="1:36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  <c r="V454" s="328"/>
      <c r="W454" s="374"/>
      <c r="AJ454" s="333"/>
    </row>
    <row r="455" spans="1:36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V455" s="328"/>
      <c r="W455" s="374"/>
      <c r="AJ455" s="333"/>
    </row>
    <row r="456" spans="1:36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  <c r="V456" s="328"/>
      <c r="W456" s="374"/>
      <c r="AJ456" s="333"/>
    </row>
    <row r="457" spans="1:36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  <c r="V457" s="328"/>
      <c r="W457" s="374"/>
      <c r="AJ457" s="333"/>
    </row>
    <row r="458" spans="1:36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  <c r="V458" s="328"/>
      <c r="W458" s="374"/>
      <c r="AJ458" s="333"/>
    </row>
    <row r="459" spans="1:36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  <c r="V459" s="328"/>
      <c r="W459" s="374"/>
      <c r="AJ459" s="333"/>
    </row>
    <row r="460" spans="1:36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  <c r="V460" s="328"/>
      <c r="W460" s="374"/>
      <c r="AJ460" s="333"/>
    </row>
    <row r="461" spans="1:36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  <c r="V461" s="328"/>
      <c r="W461" s="374"/>
      <c r="AJ461" s="333"/>
    </row>
    <row r="462" spans="1:36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  <c r="V462" s="328"/>
      <c r="W462" s="374"/>
      <c r="AJ462" s="333"/>
    </row>
    <row r="463" spans="1:36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V463" s="328"/>
      <c r="W463" s="374"/>
      <c r="AJ463" s="333"/>
    </row>
    <row r="464" spans="1:36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Q464" s="328"/>
      <c r="R464" s="328"/>
      <c r="S464" s="328"/>
      <c r="V464" s="328"/>
      <c r="W464" s="374"/>
      <c r="AJ464" s="333"/>
    </row>
    <row r="465" spans="1:36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  <c r="V465" s="328"/>
      <c r="W465" s="374"/>
      <c r="AJ465" s="333"/>
    </row>
    <row r="466" spans="1:36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  <c r="V466" s="328"/>
      <c r="W466" s="374"/>
      <c r="AJ466" s="333"/>
    </row>
    <row r="467" spans="1:36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Q467" s="328"/>
      <c r="R467" s="328"/>
      <c r="S467" s="328"/>
      <c r="V467" s="328"/>
      <c r="W467" s="374"/>
      <c r="AJ467" s="333"/>
    </row>
    <row r="468" spans="1:36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Q468" s="328"/>
      <c r="R468" s="328"/>
      <c r="S468" s="328"/>
      <c r="V468" s="328"/>
      <c r="W468" s="374"/>
      <c r="AJ468" s="333"/>
    </row>
    <row r="469" spans="1:36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Q469" s="328"/>
      <c r="R469" s="328"/>
      <c r="S469" s="328"/>
      <c r="V469" s="328"/>
      <c r="W469" s="374"/>
      <c r="AJ469" s="333"/>
    </row>
    <row r="470" spans="1:36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Q470" s="328"/>
      <c r="R470" s="328"/>
      <c r="S470" s="328"/>
      <c r="V470" s="328"/>
      <c r="W470" s="374"/>
      <c r="AJ470" s="333"/>
    </row>
    <row r="471" spans="1:36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  <c r="V471" s="328"/>
      <c r="W471" s="374"/>
      <c r="AJ471" s="333"/>
    </row>
    <row r="472" spans="1:36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  <c r="V472" s="328"/>
      <c r="W472" s="374"/>
      <c r="AJ472" s="333"/>
    </row>
    <row r="473" spans="1:36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  <c r="V473" s="328"/>
      <c r="W473" s="374"/>
      <c r="AJ473" s="333"/>
    </row>
    <row r="474" spans="1:36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  <c r="V474" s="328"/>
      <c r="W474" s="374"/>
      <c r="AJ474" s="333"/>
    </row>
    <row r="475" spans="1:36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V475" s="328"/>
      <c r="W475" s="374"/>
      <c r="AJ475" s="333"/>
    </row>
    <row r="476" spans="1:36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  <c r="V476" s="328"/>
      <c r="W476" s="374"/>
      <c r="AJ476" s="333"/>
    </row>
    <row r="477" spans="1:36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  <c r="V477" s="328"/>
      <c r="W477" s="374"/>
      <c r="AJ477" s="333"/>
    </row>
    <row r="478" spans="1:36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  <c r="V478" s="328"/>
      <c r="W478" s="374"/>
      <c r="AJ478" s="333"/>
    </row>
    <row r="479" spans="1:36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  <c r="V479" s="328"/>
      <c r="W479" s="374"/>
      <c r="AJ479" s="333"/>
    </row>
    <row r="480" spans="1:36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  <c r="V480" s="328"/>
      <c r="W480" s="374"/>
      <c r="AJ480" s="333"/>
    </row>
    <row r="481" spans="1:36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  <c r="V481" s="328"/>
      <c r="W481" s="374"/>
      <c r="AJ481" s="333"/>
    </row>
    <row r="482" spans="1:36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V482" s="328"/>
      <c r="W482" s="374"/>
      <c r="AJ482" s="333"/>
    </row>
    <row r="483" spans="1:36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  <c r="V483" s="328"/>
      <c r="W483" s="374"/>
      <c r="AJ483" s="333"/>
    </row>
    <row r="484" spans="1:36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  <c r="V484" s="328"/>
      <c r="W484" s="374"/>
      <c r="AJ484" s="333"/>
    </row>
    <row r="485" spans="1:36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  <c r="V485" s="328"/>
      <c r="W485" s="374"/>
      <c r="AJ485" s="333"/>
    </row>
    <row r="486" spans="1:36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Q486" s="328"/>
      <c r="R486" s="328"/>
      <c r="S486" s="328"/>
      <c r="V486" s="328"/>
      <c r="W486" s="374"/>
      <c r="AJ486" s="333"/>
    </row>
    <row r="487" spans="1:36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  <c r="V487" s="328"/>
      <c r="W487" s="374"/>
      <c r="AJ487" s="333"/>
    </row>
    <row r="488" spans="1:36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Q488" s="328"/>
      <c r="R488" s="328"/>
      <c r="S488" s="328"/>
      <c r="V488" s="328"/>
      <c r="W488" s="374"/>
      <c r="AJ488" s="333"/>
    </row>
    <row r="489" spans="1:36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Q489" s="328"/>
      <c r="R489" s="328"/>
      <c r="S489" s="328"/>
      <c r="V489" s="328"/>
      <c r="W489" s="374"/>
      <c r="AJ489" s="333"/>
    </row>
    <row r="490" spans="1:36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  <c r="V490" s="328"/>
      <c r="W490" s="374"/>
      <c r="AJ490" s="333"/>
    </row>
    <row r="491" spans="1:36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  <c r="V491" s="328"/>
      <c r="W491" s="374"/>
      <c r="AJ491" s="333"/>
    </row>
    <row r="492" spans="1:36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  <c r="V492" s="328"/>
      <c r="W492" s="374"/>
      <c r="AJ492" s="333"/>
    </row>
    <row r="493" spans="1:36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  <c r="V493" s="328"/>
      <c r="W493" s="374"/>
      <c r="AJ493" s="333"/>
    </row>
    <row r="494" spans="1:36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  <c r="V494" s="328"/>
      <c r="W494" s="374"/>
      <c r="AJ494" s="333"/>
    </row>
    <row r="495" spans="1:36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  <c r="V495" s="328"/>
      <c r="W495" s="374"/>
      <c r="AJ495" s="333"/>
    </row>
    <row r="496" spans="1:36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  <c r="V496" s="328"/>
      <c r="W496" s="374"/>
      <c r="AJ496" s="333"/>
    </row>
    <row r="497" spans="1:36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  <c r="V497" s="328"/>
      <c r="W497" s="374"/>
      <c r="AJ497" s="333"/>
    </row>
    <row r="498" spans="1:36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  <c r="V498" s="328"/>
      <c r="W498" s="374"/>
      <c r="AJ498" s="333"/>
    </row>
    <row r="499" spans="1:36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  <c r="V499" s="328"/>
      <c r="W499" s="374"/>
      <c r="AJ499" s="333"/>
    </row>
    <row r="500" spans="1:36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  <c r="V500" s="328"/>
      <c r="W500" s="374"/>
      <c r="AJ500" s="333"/>
    </row>
    <row r="501" spans="1:36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V501" s="328"/>
      <c r="W501" s="374"/>
      <c r="AJ501" s="333"/>
    </row>
    <row r="502" spans="1:36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Q502" s="328"/>
      <c r="R502" s="328"/>
      <c r="S502" s="328"/>
      <c r="V502" s="328"/>
      <c r="W502" s="374"/>
      <c r="AJ502" s="333"/>
    </row>
    <row r="503" spans="1:36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Q503" s="328"/>
      <c r="R503" s="328"/>
      <c r="S503" s="328"/>
      <c r="V503" s="328"/>
      <c r="W503" s="374"/>
      <c r="AJ503" s="333"/>
    </row>
    <row r="504" spans="1:36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Q504" s="328"/>
      <c r="R504" s="328"/>
      <c r="S504" s="328"/>
      <c r="V504" s="328"/>
      <c r="W504" s="374"/>
      <c r="AJ504" s="333"/>
    </row>
    <row r="505" spans="1:36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Q505" s="328"/>
      <c r="R505" s="328"/>
      <c r="S505" s="328"/>
      <c r="V505" s="328"/>
      <c r="W505" s="374"/>
      <c r="AJ505" s="333"/>
    </row>
    <row r="506" spans="1:36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Q506" s="328"/>
      <c r="R506" s="328"/>
      <c r="S506" s="328"/>
      <c r="V506" s="328"/>
      <c r="W506" s="374"/>
      <c r="AJ506" s="333"/>
    </row>
    <row r="507" spans="1:36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Q507" s="328"/>
      <c r="R507" s="328"/>
      <c r="S507" s="328"/>
      <c r="V507" s="328"/>
      <c r="W507" s="374"/>
      <c r="AJ507" s="333"/>
    </row>
    <row r="508" spans="1:36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  <c r="V508" s="328"/>
      <c r="W508" s="374"/>
      <c r="AJ508" s="333"/>
    </row>
    <row r="509" spans="1:36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Q509" s="328"/>
      <c r="R509" s="328"/>
      <c r="S509" s="328"/>
      <c r="V509" s="328"/>
      <c r="W509" s="374"/>
      <c r="AJ509" s="333"/>
    </row>
    <row r="510" spans="1:36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Q510" s="328"/>
      <c r="R510" s="328"/>
      <c r="S510" s="328"/>
      <c r="V510" s="328"/>
      <c r="W510" s="374"/>
      <c r="AJ510" s="333"/>
    </row>
    <row r="511" spans="1:36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  <c r="V511" s="328"/>
      <c r="W511" s="374"/>
      <c r="AJ511" s="333"/>
    </row>
    <row r="512" spans="1:36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Q512" s="328"/>
      <c r="R512" s="328"/>
      <c r="S512" s="328"/>
      <c r="V512" s="328"/>
      <c r="W512" s="374"/>
      <c r="AJ512" s="333"/>
    </row>
    <row r="513" spans="1:36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  <c r="R513" s="328"/>
      <c r="S513" s="328"/>
      <c r="V513" s="328"/>
      <c r="W513" s="374"/>
      <c r="AJ513" s="333"/>
    </row>
    <row r="514" spans="1:36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Q514" s="328"/>
      <c r="R514" s="328"/>
      <c r="S514" s="328"/>
      <c r="V514" s="328"/>
      <c r="W514" s="374"/>
      <c r="AJ514" s="333"/>
    </row>
    <row r="515" spans="1:36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  <c r="R515" s="328"/>
      <c r="S515" s="328"/>
      <c r="V515" s="328"/>
      <c r="W515" s="374"/>
      <c r="AJ515" s="333"/>
    </row>
    <row r="516" spans="1:36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Q516" s="328"/>
      <c r="R516" s="328"/>
      <c r="S516" s="328"/>
      <c r="V516" s="328"/>
      <c r="W516" s="374"/>
      <c r="AJ516" s="333"/>
    </row>
    <row r="517" spans="1:36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  <c r="V517" s="328"/>
      <c r="W517" s="374"/>
      <c r="AJ517" s="333"/>
    </row>
    <row r="518" spans="1:36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Q518" s="328"/>
      <c r="R518" s="328"/>
      <c r="S518" s="328"/>
      <c r="V518" s="328"/>
      <c r="W518" s="374"/>
      <c r="AJ518" s="333"/>
    </row>
    <row r="519" spans="1:36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  <c r="V519" s="328"/>
      <c r="W519" s="374"/>
      <c r="AJ519" s="333"/>
    </row>
    <row r="520" spans="1:36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  <c r="V520" s="328"/>
      <c r="W520" s="374"/>
      <c r="AJ520" s="333"/>
    </row>
    <row r="521" spans="1:36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Q521" s="328"/>
      <c r="R521" s="328"/>
      <c r="S521" s="328"/>
      <c r="V521" s="328"/>
      <c r="W521" s="374"/>
      <c r="AJ521" s="333"/>
    </row>
    <row r="522" spans="1:36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Q522" s="328"/>
      <c r="R522" s="328"/>
      <c r="S522" s="328"/>
      <c r="V522" s="328"/>
      <c r="W522" s="374"/>
      <c r="AJ522" s="333"/>
    </row>
    <row r="523" spans="1:36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Q523" s="328"/>
      <c r="R523" s="328"/>
      <c r="S523" s="328"/>
      <c r="V523" s="328"/>
      <c r="W523" s="374"/>
      <c r="AJ523" s="333"/>
    </row>
    <row r="524" spans="1:36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Q524" s="328"/>
      <c r="R524" s="328"/>
      <c r="S524" s="328"/>
      <c r="V524" s="328"/>
      <c r="W524" s="374"/>
      <c r="AJ524" s="333"/>
    </row>
    <row r="525" spans="1:36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Q525" s="328"/>
      <c r="R525" s="328"/>
      <c r="S525" s="328"/>
      <c r="V525" s="328"/>
      <c r="W525" s="374"/>
      <c r="AJ525" s="333"/>
    </row>
    <row r="526" spans="1:36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Q526" s="328"/>
      <c r="R526" s="328"/>
      <c r="S526" s="328"/>
      <c r="V526" s="328"/>
      <c r="W526" s="374"/>
      <c r="AJ526" s="333"/>
    </row>
    <row r="527" spans="1:36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Q527" s="328"/>
      <c r="R527" s="328"/>
      <c r="S527" s="328"/>
      <c r="V527" s="328"/>
      <c r="W527" s="374"/>
      <c r="AJ527" s="333"/>
    </row>
    <row r="528" spans="1:36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Q528" s="328"/>
      <c r="R528" s="328"/>
      <c r="S528" s="328"/>
      <c r="V528" s="328"/>
      <c r="W528" s="374"/>
      <c r="AJ528" s="333"/>
    </row>
    <row r="529" spans="1:36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Q529" s="328"/>
      <c r="R529" s="328"/>
      <c r="S529" s="328"/>
      <c r="V529" s="328"/>
      <c r="W529" s="374"/>
      <c r="AJ529" s="333"/>
    </row>
    <row r="530" spans="1:36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Q530" s="328"/>
      <c r="R530" s="328"/>
      <c r="S530" s="328"/>
      <c r="V530" s="328"/>
      <c r="W530" s="374"/>
      <c r="AJ530" s="333"/>
    </row>
    <row r="531" spans="1:36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Q531" s="328"/>
      <c r="R531" s="328"/>
      <c r="S531" s="328"/>
      <c r="V531" s="328"/>
      <c r="W531" s="374"/>
      <c r="AJ531" s="333"/>
    </row>
    <row r="532" spans="1:36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Q532" s="328"/>
      <c r="R532" s="328"/>
      <c r="S532" s="328"/>
      <c r="V532" s="328"/>
      <c r="W532" s="374"/>
      <c r="AJ532" s="333"/>
    </row>
    <row r="533" spans="1:36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Q533" s="328"/>
      <c r="R533" s="328"/>
      <c r="S533" s="328"/>
      <c r="V533" s="328"/>
      <c r="W533" s="374"/>
      <c r="AJ533" s="333"/>
    </row>
    <row r="534" spans="1:36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Q534" s="328"/>
      <c r="R534" s="328"/>
      <c r="S534" s="328"/>
      <c r="V534" s="328"/>
      <c r="W534" s="374"/>
      <c r="AJ534" s="333"/>
    </row>
    <row r="535" spans="1:36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Q535" s="328"/>
      <c r="R535" s="328"/>
      <c r="S535" s="328"/>
      <c r="V535" s="328"/>
      <c r="W535" s="374"/>
      <c r="AJ535" s="333"/>
    </row>
    <row r="536" spans="1:36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Q536" s="328"/>
      <c r="R536" s="328"/>
      <c r="S536" s="328"/>
      <c r="V536" s="328"/>
      <c r="W536" s="374"/>
      <c r="AJ536" s="333"/>
    </row>
    <row r="537" spans="1:36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Q537" s="328"/>
      <c r="R537" s="328"/>
      <c r="S537" s="328"/>
      <c r="V537" s="328"/>
      <c r="W537" s="374"/>
      <c r="AJ537" s="333"/>
    </row>
    <row r="538" spans="1:36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Q538" s="328"/>
      <c r="R538" s="328"/>
      <c r="S538" s="328"/>
      <c r="V538" s="328"/>
      <c r="W538" s="374"/>
      <c r="AJ538" s="333"/>
    </row>
    <row r="539" spans="1:36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  <c r="V539" s="328"/>
      <c r="W539" s="374"/>
      <c r="AJ539" s="333"/>
    </row>
    <row r="540" spans="1:36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Q540" s="328"/>
      <c r="R540" s="328"/>
      <c r="S540" s="328"/>
      <c r="V540" s="328"/>
      <c r="W540" s="374"/>
      <c r="AJ540" s="333"/>
    </row>
    <row r="541" spans="1:36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Q541" s="328"/>
      <c r="R541" s="328"/>
      <c r="S541" s="328"/>
      <c r="V541" s="328"/>
      <c r="W541" s="374"/>
      <c r="AJ541" s="333"/>
    </row>
    <row r="542" spans="1:36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Q542" s="328"/>
      <c r="R542" s="328"/>
      <c r="S542" s="328"/>
      <c r="V542" s="328"/>
      <c r="W542" s="374"/>
      <c r="AJ542" s="333"/>
    </row>
    <row r="543" spans="1:36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Q543" s="328"/>
      <c r="R543" s="328"/>
      <c r="S543" s="328"/>
      <c r="V543" s="328"/>
      <c r="W543" s="374"/>
      <c r="AJ543" s="333"/>
    </row>
    <row r="544" spans="1:36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Q544" s="328"/>
      <c r="R544" s="328"/>
      <c r="S544" s="328"/>
      <c r="V544" s="328"/>
      <c r="W544" s="374"/>
      <c r="AJ544" s="333"/>
    </row>
  </sheetData>
  <mergeCells count="5">
    <mergeCell ref="S4:S5"/>
    <mergeCell ref="F4:H4"/>
    <mergeCell ref="C4:E4"/>
    <mergeCell ref="Q4:Q5"/>
    <mergeCell ref="R4:R5"/>
  </mergeCells>
  <phoneticPr fontId="0" type="noConversion"/>
  <conditionalFormatting sqref="X5:AI5">
    <cfRule type="expression" dxfId="1" priority="2">
      <formula>X5&lt;=$B$3</formula>
    </cfRule>
  </conditionalFormatting>
  <conditionalFormatting sqref="W5">
    <cfRule type="expression" dxfId="0" priority="1">
      <formula>W5&lt;=$B$3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62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62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63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C5" s="246">
        <v>3633.11</v>
      </c>
      <c r="D5" s="246"/>
      <c r="E5" s="249"/>
      <c r="F5" s="246">
        <f>-0.59*C5</f>
        <v>-2143.5349000000001</v>
      </c>
      <c r="G5" s="246"/>
      <c r="H5" s="246"/>
      <c r="I5" s="246">
        <f>-0.41*C5</f>
        <v>-1489.5751</v>
      </c>
      <c r="J5" s="246"/>
      <c r="K5" s="247"/>
      <c r="L5" s="246">
        <f>C5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C12" s="250">
        <v>4962</v>
      </c>
      <c r="D12" s="246"/>
      <c r="E12" s="249"/>
      <c r="F12" s="246">
        <f>-0.59*C12</f>
        <v>-2927.58</v>
      </c>
      <c r="G12" s="246"/>
      <c r="H12" s="246"/>
      <c r="I12" s="246">
        <f>-0.41*C12</f>
        <v>-2034.4199999999998</v>
      </c>
      <c r="J12" s="246"/>
      <c r="K12" s="247"/>
      <c r="L12" s="246">
        <f>C12</f>
        <v>4962</v>
      </c>
      <c r="M12" s="266"/>
      <c r="N12" s="266"/>
    </row>
    <row r="13" spans="1:14" x14ac:dyDescent="0.25">
      <c r="A13" s="348" t="s">
        <v>1050</v>
      </c>
      <c r="C13" s="246">
        <v>3288</v>
      </c>
      <c r="D13" s="246"/>
      <c r="E13" s="249"/>
      <c r="F13" s="246">
        <f>-0.59*C13</f>
        <v>-1939.9199999999998</v>
      </c>
      <c r="G13" s="246"/>
      <c r="H13" s="246"/>
      <c r="I13" s="246">
        <f>-0.41*C13</f>
        <v>-1348.08</v>
      </c>
      <c r="J13" s="246"/>
      <c r="K13" s="247"/>
      <c r="L13" s="246">
        <f>C13</f>
        <v>3288</v>
      </c>
      <c r="M13" s="266"/>
      <c r="N13" s="266"/>
    </row>
    <row r="14" spans="1:14" x14ac:dyDescent="0.25">
      <c r="A14" s="348" t="s">
        <v>832</v>
      </c>
      <c r="C14" s="246">
        <v>6063.79</v>
      </c>
      <c r="D14" s="246"/>
      <c r="E14" s="249"/>
      <c r="F14" s="246">
        <f>-0.59*C14</f>
        <v>-3577.6360999999997</v>
      </c>
      <c r="G14" s="246"/>
      <c r="H14" s="246"/>
      <c r="I14" s="246">
        <f>-0.41*C14</f>
        <v>-2486.1538999999998</v>
      </c>
      <c r="J14" s="246"/>
      <c r="K14" s="246"/>
      <c r="L14" s="246">
        <f>C14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C25" s="246">
        <v>5843.02</v>
      </c>
      <c r="D25" s="246"/>
      <c r="E25" s="249"/>
      <c r="F25" s="246">
        <f>-0.59*C25</f>
        <v>-3447.3818000000001</v>
      </c>
      <c r="G25" s="246"/>
      <c r="H25" s="246"/>
      <c r="I25" s="246">
        <f>-0.41*C25</f>
        <v>-2395.6381999999999</v>
      </c>
      <c r="J25" s="246"/>
      <c r="K25" s="246"/>
      <c r="L25" s="246">
        <f>C25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5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5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5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5" x14ac:dyDescent="0.25">
      <c r="A36" s="348" t="s">
        <v>832</v>
      </c>
      <c r="C36" s="246">
        <v>8087.91</v>
      </c>
      <c r="D36" s="246"/>
      <c r="E36" s="249"/>
      <c r="F36" s="246">
        <f>-0.59*C36</f>
        <v>-4771.8669</v>
      </c>
      <c r="G36" s="246"/>
      <c r="H36" s="246"/>
      <c r="I36" s="246">
        <f>-0.41*C36</f>
        <v>-3316.0430999999999</v>
      </c>
      <c r="J36" s="246"/>
      <c r="K36" s="246"/>
      <c r="L36" s="246">
        <f>C36</f>
        <v>8087.91</v>
      </c>
    </row>
    <row r="37" spans="1:15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5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5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5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5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5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5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5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5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425"/>
      <c r="O45" s="425"/>
    </row>
    <row r="46" spans="1:15" s="79" customFormat="1" x14ac:dyDescent="0.25">
      <c r="A46" s="420"/>
      <c r="B46" s="421"/>
      <c r="C46" s="422"/>
      <c r="D46" s="422"/>
      <c r="E46" s="423"/>
      <c r="F46" s="424">
        <v>0</v>
      </c>
      <c r="G46" s="424">
        <v>0</v>
      </c>
      <c r="H46" s="424">
        <v>0</v>
      </c>
      <c r="I46" s="424">
        <v>0</v>
      </c>
      <c r="J46" s="424">
        <v>0</v>
      </c>
      <c r="K46" s="424">
        <v>-53886.41</v>
      </c>
      <c r="L46" s="422"/>
      <c r="N46" s="425"/>
    </row>
    <row r="47" spans="1:15" x14ac:dyDescent="0.25">
      <c r="A47" s="348" t="s">
        <v>1049</v>
      </c>
      <c r="B47" s="250"/>
      <c r="C47" s="246"/>
      <c r="D47" s="246"/>
      <c r="E47" s="249"/>
      <c r="F47" s="246"/>
      <c r="G47" s="246"/>
      <c r="H47" s="246"/>
      <c r="I47" s="246"/>
      <c r="J47" s="246"/>
      <c r="K47" s="247"/>
      <c r="L47" s="246"/>
    </row>
    <row r="48" spans="1:15" x14ac:dyDescent="0.25">
      <c r="A48" s="348" t="s">
        <v>1050</v>
      </c>
      <c r="B48" s="246"/>
      <c r="C48" s="246"/>
      <c r="D48" s="246"/>
      <c r="E48" s="249"/>
      <c r="F48" s="246"/>
      <c r="G48" s="246"/>
      <c r="H48" s="246"/>
      <c r="I48" s="246"/>
      <c r="J48" s="246"/>
      <c r="K48" s="247"/>
      <c r="L48" s="246"/>
    </row>
    <row r="49" spans="1:14" x14ac:dyDescent="0.25">
      <c r="A49" s="348" t="s">
        <v>832</v>
      </c>
      <c r="C49" s="246">
        <v>3929.15</v>
      </c>
      <c r="D49" s="246"/>
      <c r="E49" s="249"/>
      <c r="F49" s="246">
        <f>-0.59*C49</f>
        <v>-2318.1985</v>
      </c>
      <c r="G49" s="246"/>
      <c r="H49" s="246"/>
      <c r="I49" s="246">
        <f>-0.41*C49</f>
        <v>-1610.9514999999999</v>
      </c>
      <c r="J49" s="246"/>
      <c r="K49" s="246"/>
      <c r="L49" s="246">
        <f>C49</f>
        <v>3929.15</v>
      </c>
    </row>
    <row r="50" spans="1:14" x14ac:dyDescent="0.25">
      <c r="A50" s="348" t="s">
        <v>1060</v>
      </c>
      <c r="B50" s="246"/>
      <c r="C50" s="246"/>
      <c r="D50" s="246"/>
      <c r="E50" s="249"/>
      <c r="F50" s="246"/>
      <c r="G50" s="246"/>
      <c r="H50" s="246"/>
      <c r="I50" s="246"/>
      <c r="J50" s="246"/>
      <c r="K50" s="247"/>
      <c r="L50" s="246"/>
    </row>
    <row r="51" spans="1:14" x14ac:dyDescent="0.25">
      <c r="A51" s="348" t="s">
        <v>1049</v>
      </c>
      <c r="B51" s="248"/>
      <c r="C51" s="246"/>
      <c r="D51" s="247"/>
      <c r="E51" s="247"/>
      <c r="F51" s="246"/>
      <c r="G51" s="247"/>
      <c r="H51" s="247"/>
      <c r="I51" s="246"/>
      <c r="J51" s="247"/>
      <c r="K51" s="247"/>
      <c r="L51" s="246"/>
    </row>
    <row r="52" spans="1:14" x14ac:dyDescent="0.25">
      <c r="A52" s="348" t="s">
        <v>1050</v>
      </c>
      <c r="B52" s="248"/>
      <c r="C52" s="246"/>
      <c r="D52" s="247"/>
      <c r="E52" s="247"/>
      <c r="F52" s="247"/>
      <c r="G52" s="247"/>
      <c r="H52" s="247"/>
      <c r="I52" s="247"/>
      <c r="J52" s="247"/>
      <c r="K52" s="247"/>
      <c r="L52" s="246"/>
    </row>
    <row r="53" spans="1:14" x14ac:dyDescent="0.25">
      <c r="A53" s="348" t="s">
        <v>832</v>
      </c>
      <c r="B53" s="247"/>
      <c r="C53" s="246">
        <v>-3880.07</v>
      </c>
      <c r="D53" s="247"/>
      <c r="E53" s="247"/>
      <c r="F53" s="246"/>
      <c r="G53" s="247"/>
      <c r="H53" s="247"/>
      <c r="I53" s="246"/>
      <c r="J53" s="247"/>
      <c r="K53" s="247"/>
      <c r="L53" s="246">
        <f>C53</f>
        <v>-3880.07</v>
      </c>
    </row>
    <row r="54" spans="1:14" x14ac:dyDescent="0.25">
      <c r="A54" s="348" t="s">
        <v>1060</v>
      </c>
      <c r="B54" s="248"/>
      <c r="C54" s="247"/>
      <c r="D54" s="247"/>
      <c r="E54" s="247"/>
      <c r="F54" s="247"/>
      <c r="G54" s="247"/>
      <c r="H54" s="247"/>
      <c r="I54" s="247"/>
      <c r="J54" s="247"/>
      <c r="K54" s="247"/>
      <c r="L54" s="246"/>
    </row>
    <row r="55" spans="1:14" x14ac:dyDescent="0.25">
      <c r="A55" s="348" t="s">
        <v>1061</v>
      </c>
      <c r="B55" s="248"/>
      <c r="C55" s="3"/>
      <c r="D55" s="246">
        <v>-1435.59</v>
      </c>
      <c r="E55" s="247"/>
      <c r="F55" s="247"/>
      <c r="G55" s="246">
        <f>-0.59*D55</f>
        <v>846.99809999999991</v>
      </c>
      <c r="H55" s="247"/>
      <c r="I55" s="247"/>
      <c r="J55" s="246">
        <f>-0.41*D55</f>
        <v>588.5918999999999</v>
      </c>
      <c r="K55" s="247"/>
      <c r="L55" s="246">
        <f>D55</f>
        <v>-1435.59</v>
      </c>
    </row>
    <row r="56" spans="1:14" x14ac:dyDescent="0.25">
      <c r="A56" s="348"/>
      <c r="B56" s="248"/>
      <c r="C56" s="3"/>
      <c r="D56" s="246"/>
      <c r="E56" s="247"/>
      <c r="F56" s="247"/>
      <c r="G56" s="246">
        <f>-0.59*D56</f>
        <v>0</v>
      </c>
      <c r="H56" s="247"/>
      <c r="I56" s="247"/>
      <c r="J56" s="246">
        <f>-0.41*D56</f>
        <v>0</v>
      </c>
      <c r="K56" s="247"/>
      <c r="L56" s="246"/>
    </row>
    <row r="57" spans="1:14" x14ac:dyDescent="0.25">
      <c r="A57" s="348" t="s">
        <v>1018</v>
      </c>
      <c r="B57" s="248"/>
      <c r="C57" s="246">
        <v>-37055.49</v>
      </c>
      <c r="D57" s="247"/>
      <c r="E57" s="247"/>
      <c r="F57" s="247"/>
      <c r="G57" s="247"/>
      <c r="H57" s="246">
        <f>-0.59*L57</f>
        <v>21862.739099999999</v>
      </c>
      <c r="I57" s="247"/>
      <c r="J57" s="247"/>
      <c r="K57" s="246">
        <f>-0.41*L57</f>
        <v>15192.750899999999</v>
      </c>
      <c r="L57" s="246">
        <f>C57</f>
        <v>-37055.49</v>
      </c>
    </row>
    <row r="58" spans="1:14" x14ac:dyDescent="0.25">
      <c r="A58" s="349">
        <v>43190</v>
      </c>
      <c r="B58" s="335">
        <f>SUM(B45:D57)</f>
        <v>766342.41000000038</v>
      </c>
      <c r="C58" s="336"/>
      <c r="D58" s="336"/>
      <c r="E58" s="337"/>
      <c r="F58" s="338">
        <f>SUM(F46:F57)</f>
        <v>-2318.1985</v>
      </c>
      <c r="G58" s="338">
        <v>0</v>
      </c>
      <c r="H58" s="338">
        <f t="shared" ref="H58:K58" si="4">SUM(H46:H57)</f>
        <v>21862.739099999999</v>
      </c>
      <c r="I58" s="338">
        <f t="shared" si="4"/>
        <v>-1610.9514999999999</v>
      </c>
      <c r="J58" s="338">
        <v>0</v>
      </c>
      <c r="K58" s="338">
        <f t="shared" si="4"/>
        <v>-38693.659100000004</v>
      </c>
      <c r="L58" s="336">
        <f>SUM(L45:L57)</f>
        <v>767778.00000000035</v>
      </c>
      <c r="N58" s="425"/>
    </row>
    <row r="59" spans="1:14" x14ac:dyDescent="0.25">
      <c r="A59" s="348" t="s">
        <v>1049</v>
      </c>
      <c r="B59" s="250"/>
      <c r="C59" s="246"/>
      <c r="D59" s="246"/>
      <c r="E59" s="249"/>
      <c r="F59" s="246"/>
      <c r="G59" s="246"/>
      <c r="H59" s="246"/>
      <c r="I59" s="246"/>
      <c r="J59" s="246"/>
      <c r="K59" s="247"/>
      <c r="L59" s="246"/>
    </row>
    <row r="60" spans="1:14" x14ac:dyDescent="0.25">
      <c r="A60" s="348" t="s">
        <v>1050</v>
      </c>
      <c r="B60" s="246"/>
      <c r="C60" s="246"/>
      <c r="D60" s="246"/>
      <c r="E60" s="249"/>
      <c r="F60" s="246"/>
      <c r="G60" s="246"/>
      <c r="H60" s="246"/>
      <c r="I60" s="246"/>
      <c r="J60" s="246"/>
      <c r="K60" s="247"/>
      <c r="L60" s="246"/>
    </row>
    <row r="61" spans="1:14" x14ac:dyDescent="0.25">
      <c r="A61" s="348" t="s">
        <v>832</v>
      </c>
      <c r="B61" s="79"/>
      <c r="C61" s="246">
        <v>6149.64</v>
      </c>
      <c r="D61" s="246"/>
      <c r="E61" s="249"/>
      <c r="F61" s="246">
        <f>-0.59*C61</f>
        <v>-3628.2876000000001</v>
      </c>
      <c r="G61" s="246"/>
      <c r="H61" s="246"/>
      <c r="I61" s="246">
        <f>-0.41*C61</f>
        <v>-2521.3523999999998</v>
      </c>
      <c r="J61" s="246"/>
      <c r="K61" s="246"/>
      <c r="L61" s="246">
        <f>C61</f>
        <v>6149.64</v>
      </c>
      <c r="M61" s="79"/>
    </row>
    <row r="62" spans="1:14" x14ac:dyDescent="0.25">
      <c r="A62" s="348" t="s">
        <v>1060</v>
      </c>
      <c r="B62" s="246"/>
      <c r="C62" s="246"/>
      <c r="D62" s="246"/>
      <c r="E62" s="249"/>
      <c r="F62" s="246"/>
      <c r="G62" s="246"/>
      <c r="H62" s="246"/>
      <c r="I62" s="246"/>
      <c r="J62" s="246"/>
      <c r="K62" s="247"/>
      <c r="L62" s="246"/>
      <c r="M62" s="79"/>
    </row>
    <row r="63" spans="1:14" x14ac:dyDescent="0.25">
      <c r="A63" s="348" t="s">
        <v>1049</v>
      </c>
      <c r="B63" s="248"/>
      <c r="C63" s="246"/>
      <c r="D63" s="247"/>
      <c r="E63" s="247"/>
      <c r="F63" s="246"/>
      <c r="G63" s="247"/>
      <c r="H63" s="247"/>
      <c r="I63" s="246"/>
      <c r="J63" s="247"/>
      <c r="K63" s="247"/>
      <c r="L63" s="246"/>
      <c r="M63" s="79"/>
    </row>
    <row r="64" spans="1:14" x14ac:dyDescent="0.25">
      <c r="A64" s="348" t="s">
        <v>1050</v>
      </c>
      <c r="B64" s="248"/>
      <c r="C64" s="246"/>
      <c r="D64" s="247"/>
      <c r="E64" s="247"/>
      <c r="F64" s="247"/>
      <c r="G64" s="247"/>
      <c r="H64" s="247"/>
      <c r="I64" s="247"/>
      <c r="J64" s="247"/>
      <c r="K64" s="247"/>
      <c r="L64" s="246"/>
      <c r="M64" s="79"/>
    </row>
    <row r="65" spans="1:13" x14ac:dyDescent="0.25">
      <c r="A65" s="348" t="s">
        <v>832</v>
      </c>
      <c r="B65" s="247"/>
      <c r="C65" s="246">
        <v>-6149.64</v>
      </c>
      <c r="D65" s="247"/>
      <c r="E65" s="247"/>
      <c r="F65" s="246"/>
      <c r="G65" s="247"/>
      <c r="H65" s="247"/>
      <c r="I65" s="246"/>
      <c r="J65" s="247"/>
      <c r="K65" s="247"/>
      <c r="L65" s="246">
        <f>C65</f>
        <v>-6149.64</v>
      </c>
      <c r="M65" s="79"/>
    </row>
    <row r="66" spans="1:13" x14ac:dyDescent="0.25">
      <c r="A66" s="348" t="s">
        <v>1060</v>
      </c>
      <c r="B66" s="248"/>
      <c r="C66" s="247"/>
      <c r="D66" s="247"/>
      <c r="E66" s="247"/>
      <c r="F66" s="247"/>
      <c r="G66" s="247"/>
      <c r="H66" s="247"/>
      <c r="I66" s="247"/>
      <c r="J66" s="247"/>
      <c r="K66" s="247"/>
      <c r="L66" s="246"/>
      <c r="M66" s="79"/>
    </row>
    <row r="67" spans="1:13" x14ac:dyDescent="0.25">
      <c r="A67" s="348" t="s">
        <v>1061</v>
      </c>
      <c r="B67" s="248"/>
      <c r="C67" s="3"/>
      <c r="D67" s="246">
        <v>-1361.07</v>
      </c>
      <c r="E67" s="247"/>
      <c r="F67" s="247"/>
      <c r="G67" s="246">
        <f>-0.59*D67</f>
        <v>803.03129999999987</v>
      </c>
      <c r="H67" s="247"/>
      <c r="I67" s="247"/>
      <c r="J67" s="246">
        <f>-0.41*D67</f>
        <v>558.03869999999995</v>
      </c>
      <c r="K67" s="247"/>
      <c r="L67" s="246">
        <f>D67</f>
        <v>-1361.07</v>
      </c>
      <c r="M67" s="79"/>
    </row>
    <row r="68" spans="1:13" x14ac:dyDescent="0.25">
      <c r="A68" s="348" t="s">
        <v>1018</v>
      </c>
      <c r="B68" s="248"/>
      <c r="C68" s="246">
        <v>41237.07</v>
      </c>
      <c r="D68" s="247"/>
      <c r="E68" s="247"/>
      <c r="F68" s="247"/>
      <c r="G68" s="247"/>
      <c r="H68" s="246">
        <f>-0.59*L68</f>
        <v>-24329.871299999999</v>
      </c>
      <c r="I68" s="247"/>
      <c r="J68" s="247"/>
      <c r="K68" s="246">
        <f>-0.41*L68</f>
        <v>-16907.198699999997</v>
      </c>
      <c r="L68" s="246">
        <f>C68</f>
        <v>41237.07</v>
      </c>
    </row>
    <row r="69" spans="1:13" x14ac:dyDescent="0.25">
      <c r="A69" s="349">
        <v>43281</v>
      </c>
      <c r="B69" s="335">
        <f>SUM(B58:D68)</f>
        <v>806218.41000000038</v>
      </c>
      <c r="C69" s="336"/>
      <c r="D69" s="336"/>
      <c r="E69" s="337"/>
      <c r="F69" s="338">
        <f>SUM(F58:F68)</f>
        <v>-5946.4861000000001</v>
      </c>
      <c r="G69" s="338">
        <f t="shared" ref="G69:K69" si="5">SUM(G58:G68)</f>
        <v>803.03129999999987</v>
      </c>
      <c r="H69" s="338">
        <f t="shared" si="5"/>
        <v>-2467.1322</v>
      </c>
      <c r="I69" s="338">
        <f>SUM(I58:I68)</f>
        <v>-4132.3038999999999</v>
      </c>
      <c r="J69" s="338">
        <f t="shared" si="5"/>
        <v>558.03869999999995</v>
      </c>
      <c r="K69" s="338">
        <f t="shared" si="5"/>
        <v>-55600.857799999998</v>
      </c>
      <c r="L69" s="336">
        <f>SUM(L58:L68)</f>
        <v>807654.00000000035</v>
      </c>
    </row>
    <row r="70" spans="1:13" x14ac:dyDescent="0.25">
      <c r="A70" s="348" t="s">
        <v>1049</v>
      </c>
      <c r="B70" s="250"/>
      <c r="C70" s="246"/>
      <c r="D70" s="246"/>
      <c r="E70" s="249"/>
      <c r="F70" s="246"/>
      <c r="G70" s="246"/>
      <c r="H70" s="246"/>
      <c r="I70" s="246"/>
      <c r="J70" s="246"/>
      <c r="K70" s="247"/>
      <c r="L70" s="246"/>
    </row>
    <row r="71" spans="1:13" x14ac:dyDescent="0.25">
      <c r="A71" s="348" t="s">
        <v>1050</v>
      </c>
      <c r="B71" s="246"/>
      <c r="C71" s="246"/>
      <c r="D71" s="246"/>
      <c r="E71" s="249"/>
      <c r="F71" s="246"/>
      <c r="G71" s="246"/>
      <c r="H71" s="246"/>
      <c r="I71" s="246"/>
      <c r="J71" s="246"/>
      <c r="K71" s="247"/>
      <c r="L71" s="246"/>
    </row>
    <row r="72" spans="1:13" x14ac:dyDescent="0.25">
      <c r="A72" s="348" t="s">
        <v>832</v>
      </c>
      <c r="B72" s="79"/>
      <c r="C72" s="246">
        <v>6081.18</v>
      </c>
      <c r="D72" s="246"/>
      <c r="E72" s="249"/>
      <c r="F72" s="246">
        <f>-0.59*C72</f>
        <v>-3587.8962000000001</v>
      </c>
      <c r="G72" s="246"/>
      <c r="H72" s="246"/>
      <c r="I72" s="246">
        <f>-0.41*C72</f>
        <v>-2493.2838000000002</v>
      </c>
      <c r="J72" s="246"/>
      <c r="K72" s="246"/>
      <c r="L72" s="246">
        <f>C72</f>
        <v>6081.18</v>
      </c>
    </row>
    <row r="73" spans="1:13" x14ac:dyDescent="0.25">
      <c r="A73" s="348" t="s">
        <v>1060</v>
      </c>
      <c r="B73" s="246"/>
      <c r="C73" s="246"/>
      <c r="D73" s="246"/>
      <c r="E73" s="249"/>
      <c r="F73" s="246"/>
      <c r="G73" s="246"/>
      <c r="H73" s="246"/>
      <c r="I73" s="246"/>
      <c r="J73" s="246"/>
      <c r="K73" s="247"/>
      <c r="L73" s="246"/>
    </row>
    <row r="74" spans="1:13" x14ac:dyDescent="0.25">
      <c r="A74" s="348" t="s">
        <v>1049</v>
      </c>
      <c r="B74" s="248"/>
      <c r="C74" s="246"/>
      <c r="D74" s="247"/>
      <c r="E74" s="247"/>
      <c r="F74" s="246"/>
      <c r="G74" s="247"/>
      <c r="H74" s="247"/>
      <c r="I74" s="246"/>
      <c r="J74" s="247"/>
      <c r="K74" s="247"/>
      <c r="L74" s="246"/>
    </row>
    <row r="75" spans="1:13" x14ac:dyDescent="0.25">
      <c r="A75" s="348" t="s">
        <v>1050</v>
      </c>
      <c r="B75" s="248"/>
      <c r="C75" s="246"/>
      <c r="D75" s="247"/>
      <c r="E75" s="247"/>
      <c r="F75" s="247"/>
      <c r="G75" s="247"/>
      <c r="H75" s="247"/>
      <c r="I75" s="247"/>
      <c r="J75" s="247"/>
      <c r="K75" s="247"/>
      <c r="L75" s="246"/>
    </row>
    <row r="76" spans="1:13" x14ac:dyDescent="0.25">
      <c r="A76" s="348" t="s">
        <v>832</v>
      </c>
      <c r="B76" s="247"/>
      <c r="C76" s="246">
        <v>-5854.23</v>
      </c>
      <c r="D76" s="247"/>
      <c r="E76" s="247"/>
      <c r="F76" s="246"/>
      <c r="G76" s="247"/>
      <c r="H76" s="247"/>
      <c r="I76" s="246"/>
      <c r="J76" s="247"/>
      <c r="K76" s="247"/>
      <c r="L76" s="246">
        <f>C76</f>
        <v>-5854.23</v>
      </c>
    </row>
    <row r="77" spans="1:13" x14ac:dyDescent="0.25">
      <c r="A77" s="348" t="s">
        <v>1060</v>
      </c>
      <c r="B77" s="248"/>
      <c r="C77" s="247"/>
      <c r="D77" s="247"/>
      <c r="E77" s="247"/>
      <c r="F77" s="247"/>
      <c r="G77" s="247"/>
      <c r="H77" s="247"/>
      <c r="I77" s="247"/>
      <c r="J77" s="247"/>
      <c r="K77" s="247"/>
      <c r="L77" s="246"/>
    </row>
    <row r="78" spans="1:13" x14ac:dyDescent="0.25">
      <c r="A78" s="348" t="s">
        <v>1061</v>
      </c>
      <c r="B78" s="248"/>
      <c r="C78" s="3"/>
      <c r="D78" s="246">
        <v>-1425.38</v>
      </c>
      <c r="E78" s="247"/>
      <c r="F78" s="247"/>
      <c r="G78" s="246">
        <f>-0.59*D78</f>
        <v>840.9742</v>
      </c>
      <c r="H78" s="247"/>
      <c r="I78" s="247"/>
      <c r="J78" s="246">
        <f>-0.41*D78</f>
        <v>584.4058</v>
      </c>
      <c r="K78" s="247"/>
      <c r="L78" s="246">
        <f>D78</f>
        <v>-1425.38</v>
      </c>
    </row>
    <row r="79" spans="1:13" x14ac:dyDescent="0.25">
      <c r="A79" s="348" t="s">
        <v>1018</v>
      </c>
      <c r="B79" s="248"/>
      <c r="C79" s="246">
        <v>5761.43</v>
      </c>
      <c r="D79" s="247"/>
      <c r="E79" s="247"/>
      <c r="F79" s="247"/>
      <c r="G79" s="247"/>
      <c r="H79" s="246">
        <f>-0.59*L79</f>
        <v>-3399.2437</v>
      </c>
      <c r="I79" s="247"/>
      <c r="J79" s="247"/>
      <c r="K79" s="246">
        <f>-0.41*L79</f>
        <v>-2362.1862999999998</v>
      </c>
      <c r="L79" s="246">
        <f>C79</f>
        <v>5761.43</v>
      </c>
    </row>
    <row r="80" spans="1:13" x14ac:dyDescent="0.25">
      <c r="A80" s="349">
        <v>43373</v>
      </c>
      <c r="B80" s="335">
        <f>SUM(B69:D79)</f>
        <v>810781.4100000005</v>
      </c>
      <c r="C80" s="336"/>
      <c r="D80" s="336"/>
      <c r="E80" s="337"/>
      <c r="F80" s="338">
        <f>SUM(F69:F79)</f>
        <v>-9534.3823000000011</v>
      </c>
      <c r="G80" s="338">
        <f t="shared" ref="G80:H80" si="6">SUM(G69:G79)</f>
        <v>1644.0054999999998</v>
      </c>
      <c r="H80" s="338">
        <f t="shared" si="6"/>
        <v>-5866.3759</v>
      </c>
      <c r="I80" s="338">
        <f>SUM(I69:I79)</f>
        <v>-6625.5877</v>
      </c>
      <c r="J80" s="338">
        <f t="shared" ref="J80:K80" si="7">SUM(J69:J79)</f>
        <v>1142.4445000000001</v>
      </c>
      <c r="K80" s="338">
        <f t="shared" si="7"/>
        <v>-57963.044099999999</v>
      </c>
      <c r="L80" s="336">
        <f>SUM(L69:L79)</f>
        <v>812217.00000000047</v>
      </c>
    </row>
    <row r="81" spans="1:12" s="79" customFormat="1" x14ac:dyDescent="0.25">
      <c r="A81" s="420"/>
      <c r="B81" s="421"/>
      <c r="C81" s="422"/>
      <c r="D81" s="422"/>
      <c r="E81" s="423"/>
      <c r="F81" s="424"/>
      <c r="G81" s="424">
        <v>853.43</v>
      </c>
      <c r="H81" s="424"/>
      <c r="I81" s="424"/>
      <c r="J81" s="424">
        <v>593.05999999999995</v>
      </c>
      <c r="K81" s="424"/>
      <c r="L81" s="422"/>
    </row>
    <row r="82" spans="1:12" s="79" customFormat="1" x14ac:dyDescent="0.25">
      <c r="A82" s="420"/>
      <c r="B82" s="421"/>
      <c r="C82" s="422"/>
      <c r="D82" s="422"/>
      <c r="E82" s="423"/>
      <c r="F82" s="424"/>
      <c r="G82" s="424">
        <f>G80+G81</f>
        <v>2497.4354999999996</v>
      </c>
      <c r="H82" s="424"/>
      <c r="I82" s="424"/>
      <c r="J82" s="424">
        <f>J80+J81</f>
        <v>1735.5045</v>
      </c>
      <c r="K82" s="424"/>
      <c r="L82" s="422"/>
    </row>
    <row r="83" spans="1:12" x14ac:dyDescent="0.25">
      <c r="F83" s="246">
        <v>-9534.39</v>
      </c>
      <c r="G83" s="246">
        <v>2497.4299999999998</v>
      </c>
      <c r="H83" s="246">
        <v>-5866.37</v>
      </c>
      <c r="I83" s="246">
        <v>-6625.58</v>
      </c>
      <c r="J83" s="246">
        <v>1735.51</v>
      </c>
      <c r="K83" s="246">
        <v>-57963.05</v>
      </c>
    </row>
    <row r="84" spans="1:12" s="79" customFormat="1" x14ac:dyDescent="0.25">
      <c r="F84" s="246"/>
      <c r="G84" s="246"/>
      <c r="H84" s="246"/>
      <c r="I84" s="246"/>
      <c r="J84" s="246"/>
      <c r="K84" s="246"/>
    </row>
    <row r="85" spans="1:12" x14ac:dyDescent="0.25">
      <c r="E85" s="434" t="s">
        <v>1091</v>
      </c>
      <c r="F85" s="246">
        <f>F80-F83</f>
        <v>7.6999999982945155E-3</v>
      </c>
      <c r="G85" s="246">
        <f>G82-G83</f>
        <v>5.4999999997562554E-3</v>
      </c>
      <c r="H85" s="246">
        <f t="shared" ref="H85:K85" si="8">H80-H83</f>
        <v>-5.9000000001105946E-3</v>
      </c>
      <c r="I85" s="246">
        <f t="shared" si="8"/>
        <v>-7.7000000001135049E-3</v>
      </c>
      <c r="J85" s="246">
        <f>J82-J83</f>
        <v>-5.4999999999836291E-3</v>
      </c>
      <c r="K85" s="246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64" t="s">
        <v>1006</v>
      </c>
      <c r="D4" s="464" t="s">
        <v>1069</v>
      </c>
      <c r="E4" s="464" t="s">
        <v>1073</v>
      </c>
      <c r="F4" s="464" t="s">
        <v>1076</v>
      </c>
      <c r="G4" s="464" t="s">
        <v>1077</v>
      </c>
    </row>
    <row r="5" spans="2:7" ht="15" thickBot="1" x14ac:dyDescent="0.4">
      <c r="B5" s="196"/>
      <c r="C5" s="465"/>
      <c r="D5" s="465"/>
      <c r="E5" s="465"/>
      <c r="F5" s="465"/>
      <c r="G5" s="465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A24" sqref="A24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7" ht="31.5" customHeight="1" x14ac:dyDescent="0.25">
      <c r="A1" s="47" t="s">
        <v>152</v>
      </c>
    </row>
    <row r="2" spans="1:7" ht="15.5" x14ac:dyDescent="0.25">
      <c r="A2" s="42" t="s">
        <v>168</v>
      </c>
      <c r="B2" s="457">
        <f>'Man Accs '!B3</f>
        <v>43373</v>
      </c>
      <c r="C2" s="458"/>
      <c r="E2" s="457">
        <v>43100</v>
      </c>
      <c r="F2" s="458"/>
    </row>
    <row r="3" spans="1:7" ht="10.5" customHeight="1" x14ac:dyDescent="0.25">
      <c r="A3" s="43"/>
      <c r="B3" s="285"/>
      <c r="C3" s="286"/>
      <c r="D3" s="84"/>
      <c r="E3" s="285"/>
      <c r="F3" s="286"/>
      <c r="G3" s="84"/>
    </row>
    <row r="4" spans="1:7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7" x14ac:dyDescent="0.25">
      <c r="A5" s="43"/>
      <c r="B5" s="285"/>
      <c r="C5" s="286"/>
      <c r="D5" s="85"/>
      <c r="E5" s="285"/>
      <c r="F5" s="286"/>
      <c r="G5" s="85"/>
    </row>
    <row r="6" spans="1:7" x14ac:dyDescent="0.25">
      <c r="A6" s="43" t="s">
        <v>154</v>
      </c>
      <c r="B6" s="287"/>
      <c r="C6" s="288">
        <f>+TB!D5</f>
        <v>812217</v>
      </c>
      <c r="D6" s="85"/>
      <c r="E6" s="287"/>
      <c r="F6" s="288">
        <v>806220</v>
      </c>
      <c r="G6" s="85"/>
    </row>
    <row r="7" spans="1:7" x14ac:dyDescent="0.25">
      <c r="A7" s="43"/>
      <c r="B7" s="287"/>
      <c r="C7" s="288"/>
      <c r="D7" s="85"/>
      <c r="E7" s="287"/>
      <c r="F7" s="288"/>
      <c r="G7" s="85"/>
    </row>
    <row r="8" spans="1:7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7" s="79" customFormat="1" ht="13" x14ac:dyDescent="0.25">
      <c r="A9" s="44"/>
      <c r="B9" s="287"/>
      <c r="C9" s="288"/>
      <c r="D9" s="85"/>
      <c r="E9" s="287"/>
      <c r="F9" s="288"/>
      <c r="G9" s="85"/>
    </row>
    <row r="10" spans="1:7" s="79" customFormat="1" hidden="1" x14ac:dyDescent="0.25">
      <c r="A10" s="43" t="s">
        <v>1088</v>
      </c>
      <c r="B10" s="287">
        <f>TB!C6</f>
        <v>0</v>
      </c>
      <c r="C10" s="288"/>
      <c r="D10" s="85"/>
      <c r="E10" s="287"/>
      <c r="F10" s="288"/>
      <c r="G10" s="85"/>
    </row>
    <row r="11" spans="1:7" hidden="1" x14ac:dyDescent="0.25">
      <c r="A11" s="43" t="s">
        <v>781</v>
      </c>
      <c r="B11" s="287">
        <f>TB!D7</f>
        <v>0</v>
      </c>
      <c r="C11" s="288"/>
      <c r="D11" s="85"/>
      <c r="E11" s="287">
        <v>0</v>
      </c>
      <c r="F11" s="288"/>
      <c r="G11" s="85"/>
    </row>
    <row r="12" spans="1:7" s="79" customFormat="1" x14ac:dyDescent="0.25">
      <c r="A12" s="43" t="s">
        <v>806</v>
      </c>
      <c r="B12" s="287">
        <f>-TB!D26</f>
        <v>0</v>
      </c>
      <c r="C12" s="288"/>
      <c r="D12" s="85"/>
      <c r="E12" s="287">
        <v>4344.84</v>
      </c>
      <c r="F12" s="288"/>
      <c r="G12" s="85"/>
    </row>
    <row r="13" spans="1:7" x14ac:dyDescent="0.25">
      <c r="A13" s="43" t="s">
        <v>817</v>
      </c>
      <c r="B13" s="287">
        <f>TB!D16</f>
        <v>25400.2</v>
      </c>
      <c r="C13" s="288"/>
      <c r="D13" s="85"/>
      <c r="E13" s="287">
        <v>430.4</v>
      </c>
      <c r="F13" s="288"/>
      <c r="G13" s="85"/>
    </row>
    <row r="14" spans="1:7" s="79" customFormat="1" x14ac:dyDescent="0.25">
      <c r="A14" s="43" t="s">
        <v>1005</v>
      </c>
      <c r="B14" s="287">
        <f>TB!D12</f>
        <v>5854.23</v>
      </c>
      <c r="C14" s="288"/>
      <c r="D14" s="85"/>
      <c r="E14" s="287">
        <v>8087.91</v>
      </c>
      <c r="F14" s="288"/>
      <c r="G14" s="85"/>
    </row>
    <row r="15" spans="1:7" x14ac:dyDescent="0.25">
      <c r="A15" s="43" t="s">
        <v>156</v>
      </c>
      <c r="B15" s="287">
        <f>SUM(TB!D8:D11)+TB!D15</f>
        <v>1820.21</v>
      </c>
      <c r="C15" s="288"/>
      <c r="D15" s="85"/>
      <c r="E15" s="287">
        <v>46260.480000000003</v>
      </c>
      <c r="F15" s="288"/>
      <c r="G15" s="85"/>
    </row>
    <row r="16" spans="1:7" x14ac:dyDescent="0.25">
      <c r="A16" s="43"/>
      <c r="B16" s="289">
        <f>SUM(B10:B15)</f>
        <v>33074.639999999999</v>
      </c>
      <c r="C16" s="286"/>
      <c r="D16" s="85"/>
      <c r="E16" s="289">
        <f>SUM(E11:E15)</f>
        <v>59123.630000000005</v>
      </c>
      <c r="F16" s="286"/>
      <c r="G16" s="85"/>
    </row>
    <row r="17" spans="1:10" ht="13" x14ac:dyDescent="0.25">
      <c r="A17" s="44" t="s">
        <v>157</v>
      </c>
      <c r="B17" s="285"/>
      <c r="C17" s="286"/>
      <c r="D17" s="85"/>
      <c r="E17" s="285"/>
      <c r="F17" s="286"/>
      <c r="G17" s="85"/>
      <c r="I17" s="78"/>
      <c r="J17" s="78"/>
    </row>
    <row r="18" spans="1:10" x14ac:dyDescent="0.25">
      <c r="A18" s="43"/>
      <c r="B18" s="285"/>
      <c r="C18" s="286"/>
      <c r="D18" s="85"/>
      <c r="E18" s="285"/>
      <c r="F18" s="286"/>
      <c r="G18" s="85"/>
      <c r="I18" s="78"/>
      <c r="J18" s="78"/>
    </row>
    <row r="19" spans="1:10" ht="26" x14ac:dyDescent="0.25">
      <c r="A19" s="44" t="s">
        <v>158</v>
      </c>
      <c r="B19" s="285"/>
      <c r="C19" s="286"/>
      <c r="D19" s="85"/>
      <c r="E19" s="285"/>
      <c r="F19" s="286"/>
      <c r="G19" s="85"/>
      <c r="H19" s="78"/>
      <c r="I19" s="78"/>
      <c r="J19" s="78"/>
    </row>
    <row r="20" spans="1:10" s="79" customFormat="1" x14ac:dyDescent="0.25">
      <c r="A20" s="43" t="s">
        <v>170</v>
      </c>
      <c r="B20" s="287">
        <f>-TB!D17</f>
        <v>43033.38</v>
      </c>
      <c r="C20" s="286"/>
      <c r="D20" s="85"/>
      <c r="E20" s="287">
        <v>51861.37</v>
      </c>
      <c r="F20" s="286"/>
      <c r="G20" s="85"/>
      <c r="I20" s="78"/>
      <c r="J20" s="78"/>
    </row>
    <row r="21" spans="1:10" x14ac:dyDescent="0.25">
      <c r="A21" s="43" t="s">
        <v>986</v>
      </c>
      <c r="B21" s="287">
        <f>-TB!D13</f>
        <v>22190.23</v>
      </c>
      <c r="C21" s="286"/>
      <c r="D21" s="85"/>
      <c r="E21" s="287">
        <v>32384.17</v>
      </c>
      <c r="F21" s="286"/>
      <c r="G21" s="85"/>
      <c r="I21" s="78"/>
      <c r="J21" s="78"/>
    </row>
    <row r="22" spans="1:10" x14ac:dyDescent="0.25">
      <c r="A22" s="43" t="s">
        <v>780</v>
      </c>
      <c r="B22" s="287">
        <f>-TB!D14-TB!D19-TB!D20-TB!D21</f>
        <v>0</v>
      </c>
      <c r="C22" s="286"/>
      <c r="D22" s="85"/>
      <c r="E22" s="287">
        <v>0</v>
      </c>
      <c r="F22" s="286"/>
      <c r="G22" s="85"/>
      <c r="I22" s="78"/>
      <c r="J22" s="78"/>
    </row>
    <row r="23" spans="1:10" s="79" customFormat="1" x14ac:dyDescent="0.25">
      <c r="A23" s="43" t="s">
        <v>807</v>
      </c>
      <c r="B23" s="287">
        <f>TB!D25</f>
        <v>0</v>
      </c>
      <c r="C23" s="286"/>
      <c r="D23" s="85"/>
      <c r="E23" s="287">
        <v>4344.84</v>
      </c>
      <c r="F23" s="286"/>
      <c r="G23" s="85"/>
      <c r="I23" s="78"/>
      <c r="J23" s="78"/>
    </row>
    <row r="24" spans="1:10" x14ac:dyDescent="0.25">
      <c r="A24" s="43" t="s">
        <v>120</v>
      </c>
      <c r="B24" s="287">
        <f>-TB!D22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s="79" customFormat="1" x14ac:dyDescent="0.25">
      <c r="A25" s="43" t="s">
        <v>992</v>
      </c>
      <c r="B25" s="287">
        <f>-TB!C24</f>
        <v>0</v>
      </c>
      <c r="C25" s="286"/>
      <c r="D25" s="85"/>
      <c r="E25" s="287">
        <v>0</v>
      </c>
      <c r="F25" s="286"/>
      <c r="G25" s="85"/>
      <c r="I25" s="78"/>
      <c r="J25" s="78"/>
    </row>
    <row r="26" spans="1:10" x14ac:dyDescent="0.25">
      <c r="A26" s="43"/>
      <c r="B26" s="289">
        <f>SUM(B20:B25)</f>
        <v>65223.61</v>
      </c>
      <c r="C26" s="286"/>
      <c r="D26" s="85"/>
      <c r="E26" s="289">
        <f>SUM(E20:E25)</f>
        <v>88590.38</v>
      </c>
      <c r="F26" s="286"/>
      <c r="G26" s="85"/>
      <c r="I26" s="78"/>
      <c r="J26" s="78"/>
    </row>
    <row r="27" spans="1:10" x14ac:dyDescent="0.25">
      <c r="A27" s="43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/>
      <c r="B28" s="285"/>
      <c r="C28" s="286"/>
      <c r="D28" s="85"/>
      <c r="E28" s="285"/>
      <c r="F28" s="286"/>
      <c r="G28" s="85"/>
      <c r="I28" s="78"/>
      <c r="J28" s="78"/>
    </row>
    <row r="29" spans="1:10" ht="13" x14ac:dyDescent="0.25">
      <c r="A29" s="46" t="s">
        <v>167</v>
      </c>
      <c r="B29" s="285"/>
      <c r="C29" s="286">
        <f>+B16-B26</f>
        <v>-32148.97</v>
      </c>
      <c r="D29" s="85"/>
      <c r="E29" s="285"/>
      <c r="F29" s="286">
        <f>+E16-E26</f>
        <v>-29466.75</v>
      </c>
      <c r="G29" s="85"/>
      <c r="I29" s="78"/>
      <c r="J29" s="78"/>
    </row>
    <row r="30" spans="1:10" x14ac:dyDescent="0.25">
      <c r="A30" s="43"/>
      <c r="B30" s="285"/>
      <c r="C30" s="286"/>
      <c r="D30" s="85"/>
      <c r="E30" s="285"/>
      <c r="F30" s="286"/>
      <c r="G30" s="85"/>
      <c r="I30" s="78"/>
      <c r="J30" s="78"/>
    </row>
    <row r="31" spans="1:10" ht="13" x14ac:dyDescent="0.25">
      <c r="A31" s="44" t="s">
        <v>159</v>
      </c>
      <c r="B31" s="285"/>
      <c r="C31" s="290">
        <f>+C29+C6</f>
        <v>780068.03</v>
      </c>
      <c r="D31" s="85"/>
      <c r="E31" s="285"/>
      <c r="F31" s="290">
        <f>+F29+F6</f>
        <v>776753.25</v>
      </c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/>
      <c r="B34" s="285"/>
      <c r="C34" s="286"/>
      <c r="D34" s="85"/>
      <c r="E34" s="285"/>
      <c r="F34" s="286"/>
      <c r="G34" s="85"/>
      <c r="I34" s="78"/>
      <c r="J34" s="78"/>
    </row>
    <row r="35" spans="1:10" x14ac:dyDescent="0.25">
      <c r="A35" s="43" t="s">
        <v>160</v>
      </c>
      <c r="B35" s="285"/>
      <c r="C35" s="288">
        <f>-TB!D29-TB!D30-TB!D31-TB!D32-TB!D33</f>
        <v>554692.75</v>
      </c>
      <c r="D35" s="86"/>
      <c r="E35" s="285"/>
      <c r="F35" s="288">
        <v>560452.76</v>
      </c>
      <c r="G35" s="86"/>
      <c r="I35" s="78"/>
      <c r="J35" s="78"/>
    </row>
    <row r="36" spans="1:10" x14ac:dyDescent="0.25">
      <c r="A36" s="43" t="s">
        <v>161</v>
      </c>
      <c r="B36" s="285"/>
      <c r="C36" s="288">
        <f>-TB!D27-TB!D28</f>
        <v>220377.12999999995</v>
      </c>
      <c r="D36" s="86"/>
      <c r="E36" s="285"/>
      <c r="F36" s="288">
        <v>229759.17000000004</v>
      </c>
      <c r="G36" s="86"/>
      <c r="I36" s="48"/>
      <c r="J36" s="78"/>
    </row>
    <row r="37" spans="1:10" ht="12.75" customHeight="1" x14ac:dyDescent="0.25">
      <c r="A37" s="43" t="s">
        <v>818</v>
      </c>
      <c r="B37" s="285"/>
      <c r="C37" s="288">
        <f>-TB!D121</f>
        <v>4998.1499999999724</v>
      </c>
      <c r="D37" s="85"/>
      <c r="E37" s="285"/>
      <c r="F37" s="288">
        <v>-13458.679999999993</v>
      </c>
      <c r="G37" s="85"/>
      <c r="I37" s="78"/>
      <c r="J37" s="78"/>
    </row>
    <row r="38" spans="1:10" x14ac:dyDescent="0.25">
      <c r="A38" s="43"/>
      <c r="B38" s="285"/>
      <c r="C38" s="286"/>
      <c r="D38" s="85"/>
      <c r="E38" s="285"/>
      <c r="F38" s="286"/>
      <c r="G38" s="85"/>
      <c r="I38" s="78"/>
      <c r="J38" s="78"/>
    </row>
    <row r="39" spans="1:10" ht="13" x14ac:dyDescent="0.25">
      <c r="A39" s="45" t="s">
        <v>162</v>
      </c>
      <c r="B39" s="285"/>
      <c r="C39" s="290">
        <f>SUM(C35:C38)</f>
        <v>780068.02999999991</v>
      </c>
      <c r="D39" s="85"/>
      <c r="E39" s="285"/>
      <c r="F39" s="290">
        <f>SUM(F35:F38)</f>
        <v>776753.25</v>
      </c>
      <c r="G39" s="85"/>
      <c r="I39" s="78"/>
      <c r="J39" s="78"/>
    </row>
    <row r="40" spans="1:10" x14ac:dyDescent="0.25">
      <c r="A40" s="43"/>
      <c r="B40" s="285"/>
      <c r="C40" s="286"/>
      <c r="D40" s="85"/>
      <c r="E40" s="285"/>
      <c r="F40" s="286"/>
      <c r="G40" s="85"/>
      <c r="I40" s="78"/>
      <c r="J40" s="78"/>
    </row>
    <row r="41" spans="1:10" ht="13" x14ac:dyDescent="0.3">
      <c r="B41" s="291" t="s">
        <v>988</v>
      </c>
      <c r="C41" s="292">
        <f>TB!D4</f>
        <v>0</v>
      </c>
      <c r="D41" s="85"/>
      <c r="E41" s="291" t="s">
        <v>988</v>
      </c>
      <c r="F41" s="292">
        <f>F31-F39</f>
        <v>0</v>
      </c>
      <c r="G41" s="85"/>
      <c r="I41" s="78"/>
      <c r="J41" s="78"/>
    </row>
    <row r="42" spans="1:10" x14ac:dyDescent="0.25">
      <c r="B42" s="293"/>
      <c r="C42" s="293"/>
      <c r="D42" s="4"/>
      <c r="E42" s="293"/>
      <c r="F42" s="293"/>
      <c r="G42" s="4"/>
      <c r="I42" s="78"/>
      <c r="J42" s="78"/>
    </row>
    <row r="43" spans="1:10" x14ac:dyDescent="0.25">
      <c r="B43" s="293"/>
      <c r="C43" s="294">
        <f>ROUND(C31-C39+C41,2)</f>
        <v>0</v>
      </c>
      <c r="D43" s="4"/>
      <c r="E43" s="293"/>
      <c r="F43" s="294">
        <f>ROUND(F31-F39+F41,2)</f>
        <v>0</v>
      </c>
      <c r="G43" s="4"/>
      <c r="I43" s="78"/>
      <c r="J43" s="78"/>
    </row>
    <row r="44" spans="1:10" x14ac:dyDescent="0.25">
      <c r="B44" s="293"/>
      <c r="C44" s="294"/>
      <c r="D44" s="4"/>
      <c r="E44" s="293"/>
      <c r="F44" s="294"/>
      <c r="G44" s="4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D46" s="1"/>
      <c r="G46" s="1"/>
      <c r="I46" s="78"/>
      <c r="J46" s="78"/>
    </row>
    <row r="47" spans="1:10" x14ac:dyDescent="0.25">
      <c r="B47" s="295"/>
      <c r="C47" s="296"/>
      <c r="D47" s="1"/>
      <c r="E47" s="295"/>
      <c r="F47" s="296"/>
      <c r="G47" s="1"/>
      <c r="I47" s="78"/>
      <c r="J47" s="78"/>
    </row>
    <row r="48" spans="1:10" x14ac:dyDescent="0.25">
      <c r="B48" s="295"/>
      <c r="C48" s="296"/>
      <c r="E48" s="295"/>
      <c r="F48" s="296"/>
      <c r="I48" s="78"/>
      <c r="J48" s="78"/>
    </row>
    <row r="49" spans="1:7" s="3" customFormat="1" x14ac:dyDescent="0.25">
      <c r="A49"/>
      <c r="B49" s="295"/>
      <c r="C49" s="295"/>
      <c r="D49"/>
      <c r="E49" s="295"/>
      <c r="F49" s="295"/>
      <c r="G49" s="79"/>
    </row>
    <row r="50" spans="1:7" x14ac:dyDescent="0.25">
      <c r="A50" s="6"/>
      <c r="B50" s="297"/>
      <c r="C50" s="296"/>
      <c r="D50" s="3"/>
      <c r="E50" s="297"/>
      <c r="F50" s="296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97" activePane="bottomLeft" state="frozen"/>
      <selection pane="bottomLeft" activeCell="C60" sqref="C60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9" t="s">
        <v>931</v>
      </c>
      <c r="F2" s="460"/>
    </row>
    <row r="3" spans="1:6" ht="11.15" customHeight="1" thickBot="1" x14ac:dyDescent="0.3">
      <c r="A3" s="93"/>
      <c r="B3" s="93"/>
      <c r="C3" s="111">
        <f>SUM(C4:C119)</f>
        <v>-9.4360075308941305E-12</v>
      </c>
      <c r="D3" s="111">
        <f>SUM(D4:D119)</f>
        <v>-9.4360075308941305E-12</v>
      </c>
      <c r="E3" s="94">
        <f>SUM(E4:E119)</f>
        <v>0</v>
      </c>
      <c r="F3" s="125"/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2" si="0">+C4+E4</f>
        <v>0</v>
      </c>
      <c r="E4" s="106">
        <f t="shared" ref="E4:E15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>
        <v>4563</v>
      </c>
      <c r="D5" s="118">
        <f t="shared" si="0"/>
        <v>4563</v>
      </c>
      <c r="E5" s="106">
        <f t="shared" si="1"/>
        <v>0</v>
      </c>
      <c r="F5" s="129"/>
    </row>
    <row r="6" spans="1:6" ht="12.75" customHeight="1" x14ac:dyDescent="0.25">
      <c r="A6" s="95" t="s">
        <v>1082</v>
      </c>
      <c r="B6" s="96" t="s">
        <v>1083</v>
      </c>
      <c r="C6" s="112"/>
      <c r="D6" s="118">
        <f t="shared" si="0"/>
        <v>0</v>
      </c>
      <c r="E6" s="106"/>
      <c r="F6" s="129"/>
    </row>
    <row r="7" spans="1:6" ht="12.75" customHeight="1" x14ac:dyDescent="0.25">
      <c r="A7" s="95" t="s">
        <v>788</v>
      </c>
      <c r="B7" s="96" t="s">
        <v>781</v>
      </c>
      <c r="C7" s="112"/>
      <c r="D7" s="118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789</v>
      </c>
      <c r="B8" s="96" t="s">
        <v>790</v>
      </c>
      <c r="C8" s="112"/>
      <c r="D8" s="118">
        <f t="shared" si="0"/>
        <v>0</v>
      </c>
      <c r="E8" s="106">
        <f t="shared" si="1"/>
        <v>0</v>
      </c>
      <c r="F8" s="129"/>
    </row>
    <row r="9" spans="1:6" ht="12.75" customHeight="1" x14ac:dyDescent="0.25">
      <c r="A9" s="95" t="s">
        <v>791</v>
      </c>
      <c r="B9" s="96" t="s">
        <v>792</v>
      </c>
      <c r="C9" s="112">
        <v>-1766.5</v>
      </c>
      <c r="D9" s="245">
        <f t="shared" si="0"/>
        <v>-1766.5</v>
      </c>
      <c r="E9" s="106">
        <f t="shared" si="1"/>
        <v>0</v>
      </c>
      <c r="F9" s="129"/>
    </row>
    <row r="10" spans="1:6" ht="12.75" customHeight="1" x14ac:dyDescent="0.25">
      <c r="A10" s="95" t="s">
        <v>793</v>
      </c>
      <c r="B10" s="96" t="s">
        <v>794</v>
      </c>
      <c r="C10" s="112">
        <v>-21608.82</v>
      </c>
      <c r="D10" s="118">
        <f t="shared" si="0"/>
        <v>-21608.82</v>
      </c>
      <c r="E10" s="106">
        <f t="shared" si="1"/>
        <v>0</v>
      </c>
      <c r="F10" s="129"/>
    </row>
    <row r="11" spans="1:6" ht="12.75" customHeight="1" x14ac:dyDescent="0.25">
      <c r="A11" s="95" t="s">
        <v>795</v>
      </c>
      <c r="B11" s="96" t="s">
        <v>796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0"/>
        <v>5854.23</v>
      </c>
      <c r="E12" s="106">
        <f t="shared" si="1"/>
        <v>0</v>
      </c>
      <c r="F12" s="129"/>
    </row>
    <row r="13" spans="1:6" ht="12.75" customHeight="1" x14ac:dyDescent="0.25">
      <c r="A13" s="95" t="s">
        <v>797</v>
      </c>
      <c r="B13" s="96" t="s">
        <v>798</v>
      </c>
      <c r="C13" s="112">
        <v>-15950.23</v>
      </c>
      <c r="D13" s="118">
        <f t="shared" ref="D13:D34" si="2">+C13+E13</f>
        <v>-15950.23</v>
      </c>
      <c r="E13" s="106">
        <f t="shared" si="1"/>
        <v>0</v>
      </c>
      <c r="F13" s="129"/>
    </row>
    <row r="14" spans="1:6" ht="12.75" customHeight="1" x14ac:dyDescent="0.25">
      <c r="A14" s="95" t="s">
        <v>799</v>
      </c>
      <c r="B14" s="96" t="s">
        <v>780</v>
      </c>
      <c r="C14" s="112"/>
      <c r="D14" s="118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996</v>
      </c>
      <c r="B15" s="96" t="s">
        <v>997</v>
      </c>
      <c r="C15" s="116">
        <v>330</v>
      </c>
      <c r="D15" s="140">
        <f t="shared" si="2"/>
        <v>330</v>
      </c>
      <c r="E15" s="106">
        <f t="shared" si="1"/>
        <v>0</v>
      </c>
      <c r="F15" s="129"/>
    </row>
    <row r="16" spans="1:6" ht="12.75" customHeight="1" x14ac:dyDescent="0.25">
      <c r="A16" s="95" t="s">
        <v>816</v>
      </c>
      <c r="B16" s="96" t="s">
        <v>817</v>
      </c>
      <c r="C16" s="112">
        <v>-135.33000000000001</v>
      </c>
      <c r="D16" s="118">
        <f t="shared" si="2"/>
        <v>-135.33000000000001</v>
      </c>
      <c r="E16" s="106">
        <f t="shared" ref="E16:E34" si="3">SUM(F16:F16)</f>
        <v>0</v>
      </c>
      <c r="F16" s="129"/>
    </row>
    <row r="17" spans="1:6" ht="12.75" customHeight="1" x14ac:dyDescent="0.25">
      <c r="A17" s="95" t="s">
        <v>783</v>
      </c>
      <c r="B17" s="96" t="s">
        <v>170</v>
      </c>
      <c r="C17" s="112">
        <v>5263.5</v>
      </c>
      <c r="D17" s="118">
        <f t="shared" si="2"/>
        <v>5263.5</v>
      </c>
      <c r="E17" s="106">
        <f t="shared" si="3"/>
        <v>0</v>
      </c>
      <c r="F17" s="129"/>
    </row>
    <row r="18" spans="1:6" ht="12.75" customHeight="1" x14ac:dyDescent="0.25">
      <c r="A18" s="95" t="s">
        <v>694</v>
      </c>
      <c r="B18" s="96" t="s">
        <v>800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801</v>
      </c>
      <c r="B19" s="96" t="s">
        <v>802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926</v>
      </c>
      <c r="B20" s="96" t="s">
        <v>927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814</v>
      </c>
      <c r="B21" s="96" t="s">
        <v>815</v>
      </c>
      <c r="C21" s="112"/>
      <c r="D21" s="118">
        <f t="shared" si="2"/>
        <v>0</v>
      </c>
      <c r="E21" s="106">
        <f t="shared" si="3"/>
        <v>0</v>
      </c>
      <c r="F21" s="129"/>
    </row>
    <row r="22" spans="1:6" ht="12.75" customHeight="1" x14ac:dyDescent="0.25">
      <c r="A22" s="95" t="s">
        <v>664</v>
      </c>
      <c r="B22" s="96" t="s">
        <v>989</v>
      </c>
      <c r="C22" s="112">
        <v>-1819.71</v>
      </c>
      <c r="D22" s="118">
        <f t="shared" si="2"/>
        <v>-1819.71</v>
      </c>
      <c r="E22" s="106">
        <f t="shared" si="3"/>
        <v>0</v>
      </c>
      <c r="F22" s="129"/>
    </row>
    <row r="23" spans="1:6" ht="12.75" customHeight="1" x14ac:dyDescent="0.25">
      <c r="A23" s="95" t="s">
        <v>991</v>
      </c>
      <c r="B23" s="96" t="s">
        <v>990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803</v>
      </c>
      <c r="B24" s="96" t="s">
        <v>804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805</v>
      </c>
      <c r="B25" s="96" t="s">
        <v>806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697</v>
      </c>
      <c r="B26" s="96" t="s">
        <v>807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808</v>
      </c>
      <c r="B27" s="96" t="s">
        <v>809</v>
      </c>
      <c r="C27" s="112"/>
      <c r="D27" s="118">
        <f t="shared" si="2"/>
        <v>0</v>
      </c>
      <c r="E27" s="106">
        <f t="shared" si="3"/>
        <v>0</v>
      </c>
      <c r="F27" s="129"/>
    </row>
    <row r="28" spans="1:6" ht="12.75" customHeight="1" x14ac:dyDescent="0.25">
      <c r="A28" s="95" t="s">
        <v>934</v>
      </c>
      <c r="B28" s="96" t="s">
        <v>953</v>
      </c>
      <c r="C28" s="112">
        <v>-2362.19</v>
      </c>
      <c r="D28" s="118">
        <f t="shared" si="2"/>
        <v>-2362.19</v>
      </c>
      <c r="E28" s="106">
        <f t="shared" si="3"/>
        <v>0</v>
      </c>
      <c r="F28" s="129"/>
    </row>
    <row r="29" spans="1:6" ht="12.75" customHeight="1" x14ac:dyDescent="0.25">
      <c r="A29" s="98" t="s">
        <v>810</v>
      </c>
      <c r="B29" s="99" t="s">
        <v>811</v>
      </c>
      <c r="C29" s="112"/>
      <c r="D29" s="118">
        <f t="shared" si="2"/>
        <v>0</v>
      </c>
      <c r="E29" s="106">
        <f t="shared" si="3"/>
        <v>0</v>
      </c>
      <c r="F29" s="129"/>
    </row>
    <row r="30" spans="1:6" ht="12.75" customHeight="1" x14ac:dyDescent="0.25">
      <c r="A30" s="98" t="s">
        <v>1051</v>
      </c>
      <c r="B30" s="99" t="s">
        <v>1063</v>
      </c>
      <c r="C30" s="112">
        <v>-3587.9</v>
      </c>
      <c r="D30" s="118">
        <f t="shared" si="2"/>
        <v>-3587.9</v>
      </c>
      <c r="E30" s="106">
        <f t="shared" si="3"/>
        <v>0</v>
      </c>
      <c r="F30" s="129"/>
    </row>
    <row r="31" spans="1:6" ht="12.75" customHeight="1" x14ac:dyDescent="0.25">
      <c r="A31" s="98" t="s">
        <v>1053</v>
      </c>
      <c r="B31" s="99" t="s">
        <v>1064</v>
      </c>
      <c r="C31" s="112">
        <v>-3399.24</v>
      </c>
      <c r="D31" s="118">
        <f t="shared" si="2"/>
        <v>-3399.24</v>
      </c>
      <c r="E31" s="106">
        <f t="shared" si="3"/>
        <v>0</v>
      </c>
      <c r="F31" s="129"/>
    </row>
    <row r="32" spans="1:6" ht="12.75" customHeight="1" x14ac:dyDescent="0.25">
      <c r="A32" s="98" t="s">
        <v>1052</v>
      </c>
      <c r="B32" s="99" t="s">
        <v>1065</v>
      </c>
      <c r="C32" s="112">
        <v>1694.4</v>
      </c>
      <c r="D32" s="118">
        <f t="shared" si="2"/>
        <v>1694.4</v>
      </c>
      <c r="E32" s="106">
        <f t="shared" si="3"/>
        <v>0</v>
      </c>
      <c r="F32" s="129"/>
    </row>
    <row r="33" spans="1:6" ht="12.75" customHeight="1" x14ac:dyDescent="0.25">
      <c r="A33" s="98" t="s">
        <v>1062</v>
      </c>
      <c r="B33" s="99" t="s">
        <v>1066</v>
      </c>
      <c r="C33" s="112"/>
      <c r="D33" s="118">
        <f t="shared" si="2"/>
        <v>0</v>
      </c>
      <c r="E33" s="106">
        <f t="shared" si="3"/>
        <v>0</v>
      </c>
      <c r="F33" s="129"/>
    </row>
    <row r="34" spans="1:6" ht="12.75" customHeight="1" thickBot="1" x14ac:dyDescent="0.3">
      <c r="A34" s="100" t="s">
        <v>812</v>
      </c>
      <c r="B34" s="101" t="s">
        <v>813</v>
      </c>
      <c r="C34" s="111"/>
      <c r="D34" s="119">
        <f t="shared" si="2"/>
        <v>0</v>
      </c>
      <c r="E34" s="106">
        <f t="shared" si="3"/>
        <v>0</v>
      </c>
      <c r="F34" s="133"/>
    </row>
    <row r="35" spans="1:6" ht="12.75" customHeight="1" x14ac:dyDescent="0.25">
      <c r="A35" s="102"/>
      <c r="B35" s="103"/>
      <c r="C35" s="113"/>
      <c r="D35" s="113"/>
      <c r="E35" s="107"/>
      <c r="F35" s="134"/>
    </row>
    <row r="36" spans="1:6" ht="12.75" customHeight="1" thickBot="1" x14ac:dyDescent="0.3">
      <c r="A36" s="100"/>
      <c r="B36" s="101"/>
      <c r="C36" s="114"/>
      <c r="D36" s="114"/>
      <c r="E36" s="108"/>
      <c r="F36" s="135"/>
    </row>
    <row r="37" spans="1:6" ht="12.75" customHeight="1" x14ac:dyDescent="0.25">
      <c r="A37" s="92" t="s">
        <v>822</v>
      </c>
      <c r="B37" s="92" t="s">
        <v>823</v>
      </c>
      <c r="C37" s="112"/>
      <c r="D37" s="118">
        <f t="shared" ref="D37:D70" si="4">+C37+E37</f>
        <v>0</v>
      </c>
      <c r="E37" s="106">
        <f t="shared" ref="E37:E102" si="5">SUM(F37:F37)</f>
        <v>0</v>
      </c>
      <c r="F37" s="129"/>
    </row>
    <row r="38" spans="1:6" ht="12.75" customHeight="1" x14ac:dyDescent="0.25">
      <c r="A38" s="92" t="s">
        <v>824</v>
      </c>
      <c r="B38" s="92" t="s">
        <v>955</v>
      </c>
      <c r="C38" s="115">
        <v>-2663.17</v>
      </c>
      <c r="D38" s="120">
        <f t="shared" si="4"/>
        <v>-2663.17</v>
      </c>
      <c r="E38" s="106">
        <f t="shared" si="5"/>
        <v>0</v>
      </c>
      <c r="F38" s="129"/>
    </row>
    <row r="39" spans="1:6" ht="12.75" customHeight="1" x14ac:dyDescent="0.25">
      <c r="A39" s="92" t="s">
        <v>825</v>
      </c>
      <c r="B39" s="92" t="s">
        <v>826</v>
      </c>
      <c r="C39" s="115"/>
      <c r="D39" s="120">
        <f t="shared" si="4"/>
        <v>0</v>
      </c>
      <c r="E39" s="106">
        <f t="shared" si="5"/>
        <v>0</v>
      </c>
      <c r="F39" s="129"/>
    </row>
    <row r="40" spans="1:6" ht="12.75" customHeight="1" x14ac:dyDescent="0.25">
      <c r="A40" s="92" t="s">
        <v>827</v>
      </c>
      <c r="B40" s="92" t="s">
        <v>956</v>
      </c>
      <c r="C40" s="115">
        <v>-1205.8</v>
      </c>
      <c r="D40" s="120">
        <f t="shared" si="4"/>
        <v>-1205.8</v>
      </c>
      <c r="E40" s="106">
        <f t="shared" si="5"/>
        <v>0</v>
      </c>
      <c r="F40" s="129"/>
    </row>
    <row r="41" spans="1:6" ht="12.75" customHeight="1" x14ac:dyDescent="0.25">
      <c r="A41" s="92" t="s">
        <v>828</v>
      </c>
      <c r="B41" s="92" t="s">
        <v>782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829</v>
      </c>
      <c r="B42" s="95" t="s">
        <v>830</v>
      </c>
      <c r="C42" s="115"/>
      <c r="D42" s="120">
        <f t="shared" si="4"/>
        <v>0</v>
      </c>
      <c r="E42" s="106">
        <f t="shared" si="5"/>
        <v>0</v>
      </c>
      <c r="F42" s="129"/>
    </row>
    <row r="43" spans="1:6" ht="12.75" customHeight="1" x14ac:dyDescent="0.25">
      <c r="A43" s="95" t="s">
        <v>831</v>
      </c>
      <c r="B43" s="96" t="s">
        <v>832</v>
      </c>
      <c r="C43" s="141">
        <v>-2493.2800000000002</v>
      </c>
      <c r="D43" s="142">
        <f t="shared" si="4"/>
        <v>-2493.2800000000002</v>
      </c>
      <c r="E43" s="106">
        <f t="shared" si="5"/>
        <v>0</v>
      </c>
      <c r="F43" s="129"/>
    </row>
    <row r="44" spans="1:6" ht="12.75" customHeight="1" x14ac:dyDescent="0.25">
      <c r="A44" s="95" t="s">
        <v>833</v>
      </c>
      <c r="B44" s="96" t="s">
        <v>834</v>
      </c>
      <c r="C44" s="115">
        <v>-29.23</v>
      </c>
      <c r="D44" s="120">
        <f t="shared" si="4"/>
        <v>-29.23</v>
      </c>
      <c r="E44" s="106">
        <f t="shared" si="5"/>
        <v>0</v>
      </c>
      <c r="F44" s="129"/>
    </row>
    <row r="45" spans="1:6" ht="12.75" customHeight="1" x14ac:dyDescent="0.25">
      <c r="A45" s="95" t="s">
        <v>835</v>
      </c>
      <c r="B45" s="96" t="s">
        <v>836</v>
      </c>
      <c r="C45" s="115">
        <v>-601</v>
      </c>
      <c r="D45" s="120">
        <f t="shared" si="4"/>
        <v>-601</v>
      </c>
      <c r="E45" s="106">
        <f t="shared" si="5"/>
        <v>0</v>
      </c>
      <c r="F45" s="129"/>
    </row>
    <row r="46" spans="1:6" ht="12.75" customHeight="1" x14ac:dyDescent="0.25">
      <c r="A46" s="95" t="s">
        <v>837</v>
      </c>
      <c r="B46" s="96" t="s">
        <v>838</v>
      </c>
      <c r="C46" s="141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839</v>
      </c>
      <c r="B47" s="96" t="s">
        <v>5</v>
      </c>
      <c r="C47" s="141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1080</v>
      </c>
      <c r="B48" s="96" t="s">
        <v>5</v>
      </c>
      <c r="C48" s="141"/>
      <c r="D48" s="120">
        <f t="shared" si="4"/>
        <v>0</v>
      </c>
      <c r="E48" s="106"/>
      <c r="F48" s="129"/>
    </row>
    <row r="49" spans="1:6" ht="12.75" customHeight="1" x14ac:dyDescent="0.25">
      <c r="A49" s="95" t="s">
        <v>840</v>
      </c>
      <c r="B49" s="96" t="s">
        <v>6</v>
      </c>
      <c r="C49" s="141"/>
      <c r="D49" s="120">
        <f t="shared" si="4"/>
        <v>0</v>
      </c>
      <c r="E49" s="106">
        <f t="shared" si="5"/>
        <v>0</v>
      </c>
      <c r="F49" s="129"/>
    </row>
    <row r="50" spans="1:6" ht="12.75" customHeight="1" x14ac:dyDescent="0.25">
      <c r="A50" s="95" t="s">
        <v>841</v>
      </c>
      <c r="B50" s="96" t="s">
        <v>92</v>
      </c>
      <c r="C50" s="141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842</v>
      </c>
      <c r="B51" s="96" t="s">
        <v>843</v>
      </c>
      <c r="C51" s="141">
        <v>-10986.68</v>
      </c>
      <c r="D51" s="120">
        <f t="shared" si="4"/>
        <v>-10986.68</v>
      </c>
      <c r="E51" s="106">
        <f t="shared" si="5"/>
        <v>0</v>
      </c>
      <c r="F51" s="129"/>
    </row>
    <row r="52" spans="1:6" ht="12.75" customHeight="1" x14ac:dyDescent="0.25">
      <c r="A52" s="95" t="s">
        <v>1081</v>
      </c>
      <c r="B52" s="96" t="s">
        <v>843</v>
      </c>
      <c r="C52" s="141"/>
      <c r="D52" s="120">
        <f t="shared" si="4"/>
        <v>0</v>
      </c>
      <c r="E52" s="106"/>
      <c r="F52" s="129"/>
    </row>
    <row r="53" spans="1:6" ht="12.75" customHeight="1" x14ac:dyDescent="0.25">
      <c r="A53" s="95" t="s">
        <v>949</v>
      </c>
      <c r="B53" s="96" t="s">
        <v>950</v>
      </c>
      <c r="C53" s="141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5" t="s">
        <v>844</v>
      </c>
      <c r="B54" s="96" t="s">
        <v>845</v>
      </c>
      <c r="C54" s="141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5" t="s">
        <v>846</v>
      </c>
      <c r="B55" s="96" t="s">
        <v>847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5" t="s">
        <v>848</v>
      </c>
      <c r="B56" s="96" t="s">
        <v>849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964</v>
      </c>
      <c r="B57" s="97" t="s">
        <v>976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7" t="s">
        <v>965</v>
      </c>
      <c r="B58" s="97" t="s">
        <v>977</v>
      </c>
      <c r="C58" s="115"/>
      <c r="D58" s="120">
        <f t="shared" si="4"/>
        <v>0</v>
      </c>
      <c r="E58" s="106">
        <f t="shared" si="5"/>
        <v>0</v>
      </c>
      <c r="F58" s="129"/>
    </row>
    <row r="59" spans="1:6" ht="12.75" customHeight="1" x14ac:dyDescent="0.25">
      <c r="A59" s="97" t="s">
        <v>966</v>
      </c>
      <c r="B59" s="97" t="s">
        <v>978</v>
      </c>
      <c r="C59" s="115"/>
      <c r="D59" s="120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7" t="s">
        <v>1000</v>
      </c>
      <c r="B60" s="97" t="s">
        <v>1001</v>
      </c>
      <c r="C60" s="115"/>
      <c r="D60" s="120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850</v>
      </c>
      <c r="B61" s="96" t="s">
        <v>957</v>
      </c>
      <c r="C61" s="143">
        <v>3915</v>
      </c>
      <c r="D61" s="144">
        <f t="shared" si="4"/>
        <v>3915</v>
      </c>
      <c r="E61" s="106">
        <f t="shared" si="5"/>
        <v>0</v>
      </c>
      <c r="F61" s="129"/>
    </row>
    <row r="62" spans="1:6" ht="12.75" customHeight="1" x14ac:dyDescent="0.25">
      <c r="A62" s="95" t="s">
        <v>851</v>
      </c>
      <c r="B62" s="96" t="s">
        <v>852</v>
      </c>
      <c r="C62" s="143"/>
      <c r="D62" s="144">
        <f t="shared" si="4"/>
        <v>0</v>
      </c>
      <c r="E62" s="106">
        <f t="shared" si="5"/>
        <v>0</v>
      </c>
      <c r="F62" s="129"/>
    </row>
    <row r="63" spans="1:6" ht="12.75" customHeight="1" x14ac:dyDescent="0.25">
      <c r="A63" s="95" t="s">
        <v>853</v>
      </c>
      <c r="B63" s="96" t="s">
        <v>854</v>
      </c>
      <c r="C63" s="143"/>
      <c r="D63" s="144">
        <f t="shared" si="4"/>
        <v>0</v>
      </c>
      <c r="E63" s="106">
        <f t="shared" si="5"/>
        <v>0</v>
      </c>
      <c r="F63" s="129"/>
    </row>
    <row r="64" spans="1:6" ht="12.75" customHeight="1" x14ac:dyDescent="0.25">
      <c r="A64" s="95" t="s">
        <v>855</v>
      </c>
      <c r="B64" s="96" t="s">
        <v>856</v>
      </c>
      <c r="C64" s="143"/>
      <c r="D64" s="144">
        <f t="shared" si="4"/>
        <v>0</v>
      </c>
      <c r="E64" s="106">
        <f t="shared" si="5"/>
        <v>0</v>
      </c>
      <c r="F64" s="129"/>
    </row>
    <row r="65" spans="1:6" ht="12.75" customHeight="1" x14ac:dyDescent="0.25">
      <c r="A65" s="95" t="s">
        <v>857</v>
      </c>
      <c r="B65" s="96" t="s">
        <v>858</v>
      </c>
      <c r="C65" s="334">
        <v>9754.2999999999993</v>
      </c>
      <c r="D65" s="144">
        <f t="shared" si="4"/>
        <v>9754.2999999999993</v>
      </c>
      <c r="E65" s="106">
        <f t="shared" si="5"/>
        <v>0</v>
      </c>
      <c r="F65" s="129"/>
    </row>
    <row r="66" spans="1:6" ht="12.75" customHeight="1" x14ac:dyDescent="0.25">
      <c r="A66" s="95" t="s">
        <v>702</v>
      </c>
      <c r="B66" s="96" t="s">
        <v>958</v>
      </c>
      <c r="C66" s="143">
        <v>-397.03</v>
      </c>
      <c r="D66" s="144">
        <f t="shared" si="4"/>
        <v>-397.03</v>
      </c>
      <c r="E66" s="106">
        <f t="shared" si="5"/>
        <v>0</v>
      </c>
      <c r="F66" s="129"/>
    </row>
    <row r="67" spans="1:6" ht="12.75" customHeight="1" x14ac:dyDescent="0.25">
      <c r="A67" s="95" t="s">
        <v>859</v>
      </c>
      <c r="B67" s="96" t="s">
        <v>860</v>
      </c>
      <c r="C67" s="143">
        <v>-1934.08</v>
      </c>
      <c r="D67" s="144">
        <f t="shared" si="4"/>
        <v>-1934.08</v>
      </c>
      <c r="E67" s="106">
        <f t="shared" si="5"/>
        <v>0</v>
      </c>
      <c r="F67" s="129"/>
    </row>
    <row r="68" spans="1:6" ht="12.75" customHeight="1" x14ac:dyDescent="0.25">
      <c r="A68" s="95" t="s">
        <v>861</v>
      </c>
      <c r="B68" s="96" t="s">
        <v>862</v>
      </c>
      <c r="C68" s="143">
        <v>10789.72</v>
      </c>
      <c r="D68" s="144">
        <f t="shared" si="4"/>
        <v>10789.72</v>
      </c>
      <c r="E68" s="106">
        <f t="shared" si="5"/>
        <v>0</v>
      </c>
      <c r="F68" s="129"/>
    </row>
    <row r="69" spans="1:6" ht="12.75" customHeight="1" x14ac:dyDescent="0.25">
      <c r="A69" s="95" t="s">
        <v>863</v>
      </c>
      <c r="B69" s="96" t="s">
        <v>864</v>
      </c>
      <c r="C69" s="143"/>
      <c r="D69" s="144">
        <f t="shared" si="4"/>
        <v>0</v>
      </c>
      <c r="E69" s="106">
        <f t="shared" si="5"/>
        <v>0</v>
      </c>
      <c r="F69" s="129"/>
    </row>
    <row r="70" spans="1:6" ht="12.75" customHeight="1" x14ac:dyDescent="0.25">
      <c r="A70" s="95" t="s">
        <v>865</v>
      </c>
      <c r="B70" s="96" t="s">
        <v>866</v>
      </c>
      <c r="C70" s="143"/>
      <c r="D70" s="144">
        <f t="shared" si="4"/>
        <v>0</v>
      </c>
      <c r="E70" s="106">
        <f t="shared" si="5"/>
        <v>0</v>
      </c>
      <c r="F70" s="129"/>
    </row>
    <row r="71" spans="1:6" ht="12.75" customHeight="1" x14ac:dyDescent="0.25">
      <c r="A71" s="95" t="s">
        <v>867</v>
      </c>
      <c r="B71" s="96" t="s">
        <v>868</v>
      </c>
      <c r="C71" s="143"/>
      <c r="D71" s="144">
        <f t="shared" ref="D71:D102" si="6">+C71+E71</f>
        <v>0</v>
      </c>
      <c r="E71" s="106">
        <f t="shared" si="5"/>
        <v>0</v>
      </c>
      <c r="F71" s="129"/>
    </row>
    <row r="72" spans="1:6" ht="12.75" customHeight="1" x14ac:dyDescent="0.25">
      <c r="A72" s="95" t="s">
        <v>869</v>
      </c>
      <c r="B72" s="96" t="s">
        <v>870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871</v>
      </c>
      <c r="B73" s="96" t="s">
        <v>870</v>
      </c>
      <c r="C73" s="143"/>
      <c r="D73" s="144">
        <f t="shared" si="6"/>
        <v>0</v>
      </c>
      <c r="E73" s="106">
        <f t="shared" si="5"/>
        <v>0</v>
      </c>
      <c r="F73" s="129"/>
    </row>
    <row r="74" spans="1:6" ht="12.75" customHeight="1" x14ac:dyDescent="0.25">
      <c r="A74" s="95" t="s">
        <v>872</v>
      </c>
      <c r="B74" s="96" t="s">
        <v>873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874</v>
      </c>
      <c r="B75" s="96" t="s">
        <v>875</v>
      </c>
      <c r="C75" s="143"/>
      <c r="D75" s="144">
        <f t="shared" si="6"/>
        <v>0</v>
      </c>
      <c r="E75" s="106">
        <f t="shared" si="5"/>
        <v>0</v>
      </c>
      <c r="F75" s="129"/>
    </row>
    <row r="76" spans="1:6" ht="12.75" customHeight="1" x14ac:dyDescent="0.25">
      <c r="A76" s="95" t="s">
        <v>924</v>
      </c>
      <c r="B76" s="96" t="s">
        <v>925</v>
      </c>
      <c r="C76" s="334">
        <v>1733.34</v>
      </c>
      <c r="D76" s="144">
        <f t="shared" si="6"/>
        <v>1733.34</v>
      </c>
      <c r="E76" s="106">
        <f t="shared" si="5"/>
        <v>0</v>
      </c>
      <c r="F76" s="129"/>
    </row>
    <row r="77" spans="1:6" ht="12.75" customHeight="1" x14ac:dyDescent="0.25">
      <c r="A77" s="95" t="s">
        <v>876</v>
      </c>
      <c r="B77" s="96" t="s">
        <v>877</v>
      </c>
      <c r="C77" s="143"/>
      <c r="D77" s="144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878</v>
      </c>
      <c r="B78" s="96" t="s">
        <v>5</v>
      </c>
      <c r="C78" s="143">
        <v>4332.43</v>
      </c>
      <c r="D78" s="144">
        <f t="shared" si="6"/>
        <v>4332.43</v>
      </c>
      <c r="E78" s="106">
        <f t="shared" si="5"/>
        <v>0</v>
      </c>
      <c r="F78" s="129"/>
    </row>
    <row r="79" spans="1:6" ht="12.75" customHeight="1" x14ac:dyDescent="0.25">
      <c r="A79" s="95" t="s">
        <v>879</v>
      </c>
      <c r="B79" s="96" t="s">
        <v>880</v>
      </c>
      <c r="C79" s="143"/>
      <c r="D79" s="144">
        <f t="shared" si="6"/>
        <v>0</v>
      </c>
      <c r="E79" s="106">
        <f t="shared" si="5"/>
        <v>0</v>
      </c>
      <c r="F79" s="129"/>
    </row>
    <row r="80" spans="1:6" ht="12.75" customHeight="1" x14ac:dyDescent="0.25">
      <c r="A80" s="95" t="s">
        <v>951</v>
      </c>
      <c r="B80" s="96" t="s">
        <v>952</v>
      </c>
      <c r="C80" s="115"/>
      <c r="D80" s="120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962</v>
      </c>
      <c r="B81" s="96" t="s">
        <v>961</v>
      </c>
      <c r="C81" s="334">
        <v>6250</v>
      </c>
      <c r="D81" s="144">
        <f t="shared" si="6"/>
        <v>6250</v>
      </c>
      <c r="E81" s="106">
        <f t="shared" si="5"/>
        <v>0</v>
      </c>
      <c r="F81" s="129"/>
    </row>
    <row r="82" spans="1:6" ht="12.75" customHeight="1" x14ac:dyDescent="0.25">
      <c r="A82" s="95" t="s">
        <v>881</v>
      </c>
      <c r="B82" s="96" t="s">
        <v>730</v>
      </c>
      <c r="C82" s="334">
        <v>850.08</v>
      </c>
      <c r="D82" s="144">
        <f t="shared" si="6"/>
        <v>850.08</v>
      </c>
      <c r="E82" s="106">
        <f t="shared" si="5"/>
        <v>0</v>
      </c>
      <c r="F82" s="129"/>
    </row>
    <row r="83" spans="1:6" ht="12.75" customHeight="1" x14ac:dyDescent="0.25">
      <c r="A83" s="95" t="s">
        <v>882</v>
      </c>
      <c r="B83" s="96" t="s">
        <v>883</v>
      </c>
      <c r="C83" s="334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914</v>
      </c>
      <c r="B84" s="96" t="s">
        <v>916</v>
      </c>
      <c r="C84" s="334"/>
      <c r="D84" s="144">
        <f t="shared" si="6"/>
        <v>0</v>
      </c>
      <c r="E84" s="106">
        <f t="shared" si="5"/>
        <v>0</v>
      </c>
      <c r="F84" s="129"/>
    </row>
    <row r="85" spans="1:6" ht="12.75" customHeight="1" x14ac:dyDescent="0.25">
      <c r="A85" s="95" t="s">
        <v>915</v>
      </c>
      <c r="B85" s="96" t="s">
        <v>917</v>
      </c>
      <c r="C85" s="334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921</v>
      </c>
      <c r="B86" s="96" t="s">
        <v>922</v>
      </c>
      <c r="C86" s="334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700</v>
      </c>
      <c r="B87" s="96" t="s">
        <v>884</v>
      </c>
      <c r="C87" s="334">
        <v>205.54</v>
      </c>
      <c r="D87" s="144">
        <f t="shared" si="6"/>
        <v>205.54</v>
      </c>
      <c r="E87" s="106">
        <f t="shared" si="5"/>
        <v>0</v>
      </c>
      <c r="F87" s="129"/>
    </row>
    <row r="88" spans="1:6" ht="12.75" customHeight="1" x14ac:dyDescent="0.25">
      <c r="A88" s="95" t="s">
        <v>601</v>
      </c>
      <c r="B88" s="96" t="s">
        <v>885</v>
      </c>
      <c r="C88" s="334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886</v>
      </c>
      <c r="B89" s="96" t="s">
        <v>887</v>
      </c>
      <c r="C89" s="334">
        <v>1.1499999999999999</v>
      </c>
      <c r="D89" s="144">
        <f t="shared" si="6"/>
        <v>1.1499999999999999</v>
      </c>
      <c r="E89" s="106">
        <f t="shared" si="5"/>
        <v>0</v>
      </c>
      <c r="F89" s="129"/>
    </row>
    <row r="90" spans="1:6" ht="12.75" customHeight="1" x14ac:dyDescent="0.25">
      <c r="A90" s="95" t="s">
        <v>1054</v>
      </c>
      <c r="B90" s="96" t="s">
        <v>1067</v>
      </c>
      <c r="C90" s="334">
        <v>1177.47</v>
      </c>
      <c r="D90" s="144">
        <f t="shared" si="6"/>
        <v>1177.47</v>
      </c>
      <c r="E90" s="106">
        <f t="shared" si="5"/>
        <v>0</v>
      </c>
      <c r="F90" s="129"/>
    </row>
    <row r="91" spans="1:6" ht="12.75" customHeight="1" x14ac:dyDescent="0.25">
      <c r="A91" s="95" t="s">
        <v>282</v>
      </c>
      <c r="B91" s="96" t="s">
        <v>888</v>
      </c>
      <c r="C91" s="334"/>
      <c r="D91" s="144">
        <f t="shared" si="6"/>
        <v>0</v>
      </c>
      <c r="E91" s="106">
        <f t="shared" si="5"/>
        <v>0</v>
      </c>
      <c r="F91" s="129"/>
    </row>
    <row r="92" spans="1:6" ht="12.75" customHeight="1" x14ac:dyDescent="0.25">
      <c r="A92" s="95" t="s">
        <v>889</v>
      </c>
      <c r="B92" s="96" t="s">
        <v>890</v>
      </c>
      <c r="C92" s="334">
        <v>666.66</v>
      </c>
      <c r="D92" s="144">
        <f t="shared" si="6"/>
        <v>666.66</v>
      </c>
      <c r="E92" s="106">
        <f t="shared" si="5"/>
        <v>0</v>
      </c>
      <c r="F92" s="129"/>
    </row>
    <row r="93" spans="1:6" ht="12.75" customHeight="1" x14ac:dyDescent="0.25">
      <c r="A93" s="92" t="s">
        <v>891</v>
      </c>
      <c r="B93" s="96" t="s">
        <v>892</v>
      </c>
      <c r="C93" s="334">
        <v>71.31</v>
      </c>
      <c r="D93" s="144">
        <f t="shared" si="6"/>
        <v>71.31</v>
      </c>
      <c r="E93" s="106">
        <f t="shared" si="5"/>
        <v>0</v>
      </c>
      <c r="F93" s="129"/>
    </row>
    <row r="94" spans="1:6" ht="12.75" customHeight="1" x14ac:dyDescent="0.25">
      <c r="A94" s="95" t="s">
        <v>704</v>
      </c>
      <c r="B94" s="96" t="s">
        <v>893</v>
      </c>
      <c r="C94" s="334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894</v>
      </c>
      <c r="B95" s="96" t="s">
        <v>3</v>
      </c>
      <c r="C95" s="334"/>
      <c r="D95" s="144">
        <f t="shared" si="6"/>
        <v>0</v>
      </c>
      <c r="E95" s="106">
        <f t="shared" si="5"/>
        <v>0</v>
      </c>
      <c r="F95" s="129"/>
    </row>
    <row r="96" spans="1:6" ht="12.75" customHeight="1" x14ac:dyDescent="0.25">
      <c r="A96" s="95" t="s">
        <v>895</v>
      </c>
      <c r="B96" s="96" t="s">
        <v>896</v>
      </c>
      <c r="C96" s="334"/>
      <c r="D96" s="144">
        <f t="shared" si="6"/>
        <v>0</v>
      </c>
      <c r="E96" s="106">
        <f t="shared" si="5"/>
        <v>0</v>
      </c>
      <c r="F96" s="129"/>
    </row>
    <row r="97" spans="1:6" ht="12.75" customHeight="1" x14ac:dyDescent="0.25">
      <c r="A97" s="95" t="s">
        <v>897</v>
      </c>
      <c r="B97" s="96" t="s">
        <v>92</v>
      </c>
      <c r="C97" s="334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291</v>
      </c>
      <c r="B98" s="96" t="s">
        <v>14</v>
      </c>
      <c r="C98" s="334">
        <v>145.4</v>
      </c>
      <c r="D98" s="144">
        <f t="shared" si="6"/>
        <v>145.4</v>
      </c>
      <c r="E98" s="106">
        <f t="shared" si="5"/>
        <v>0</v>
      </c>
      <c r="F98" s="129"/>
    </row>
    <row r="99" spans="1:6" ht="12.75" customHeight="1" x14ac:dyDescent="0.25">
      <c r="A99" s="95" t="s">
        <v>898</v>
      </c>
      <c r="B99" s="96" t="s">
        <v>959</v>
      </c>
      <c r="C99" s="334">
        <v>4321</v>
      </c>
      <c r="D99" s="144">
        <f t="shared" si="6"/>
        <v>4321</v>
      </c>
      <c r="E99" s="106">
        <f t="shared" si="5"/>
        <v>0</v>
      </c>
      <c r="F99" s="129"/>
    </row>
    <row r="100" spans="1:6" ht="12.75" customHeight="1" x14ac:dyDescent="0.25">
      <c r="A100" s="95" t="s">
        <v>372</v>
      </c>
      <c r="B100" s="96" t="s">
        <v>164</v>
      </c>
      <c r="C100" s="334"/>
      <c r="D100" s="144">
        <f t="shared" si="6"/>
        <v>0</v>
      </c>
      <c r="E100" s="106">
        <f t="shared" si="5"/>
        <v>0</v>
      </c>
      <c r="F100" s="129"/>
    </row>
    <row r="101" spans="1:6" ht="12.75" customHeight="1" x14ac:dyDescent="0.25">
      <c r="A101" s="95" t="s">
        <v>899</v>
      </c>
      <c r="B101" s="96" t="s">
        <v>15</v>
      </c>
      <c r="C101" s="334">
        <v>229.31</v>
      </c>
      <c r="D101" s="144">
        <f t="shared" si="6"/>
        <v>229.31</v>
      </c>
      <c r="E101" s="106">
        <f t="shared" si="5"/>
        <v>0</v>
      </c>
      <c r="F101" s="129"/>
    </row>
    <row r="102" spans="1:6" ht="12.75" customHeight="1" x14ac:dyDescent="0.25">
      <c r="A102" s="95" t="s">
        <v>900</v>
      </c>
      <c r="B102" s="96" t="s">
        <v>972</v>
      </c>
      <c r="C102" s="334"/>
      <c r="D102" s="144">
        <f t="shared" si="6"/>
        <v>0</v>
      </c>
      <c r="E102" s="106">
        <f t="shared" si="5"/>
        <v>0</v>
      </c>
      <c r="F102" s="129"/>
    </row>
    <row r="103" spans="1:6" ht="12.75" customHeight="1" x14ac:dyDescent="0.25">
      <c r="A103" s="97" t="s">
        <v>967</v>
      </c>
      <c r="B103" s="92" t="s">
        <v>979</v>
      </c>
      <c r="C103" s="334"/>
      <c r="D103" s="144">
        <f t="shared" ref="D103:D119" si="7">+C103+E103</f>
        <v>0</v>
      </c>
      <c r="E103" s="106">
        <f t="shared" ref="E103:E119" si="8">SUM(F103:F103)</f>
        <v>0</v>
      </c>
      <c r="F103" s="129"/>
    </row>
    <row r="104" spans="1:6" ht="12.75" customHeight="1" x14ac:dyDescent="0.25">
      <c r="A104" s="97" t="s">
        <v>968</v>
      </c>
      <c r="B104" s="92" t="s">
        <v>980</v>
      </c>
      <c r="C104" s="334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969</v>
      </c>
      <c r="B105" s="92" t="s">
        <v>981</v>
      </c>
      <c r="C105" s="334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970</v>
      </c>
      <c r="B106" s="92" t="s">
        <v>982</v>
      </c>
      <c r="C106" s="334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973</v>
      </c>
      <c r="B107" s="92" t="s">
        <v>983</v>
      </c>
      <c r="C107" s="334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7" t="s">
        <v>971</v>
      </c>
      <c r="B108" s="92" t="s">
        <v>984</v>
      </c>
      <c r="C108" s="334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7" t="s">
        <v>1003</v>
      </c>
      <c r="B109" s="92" t="s">
        <v>1004</v>
      </c>
      <c r="C109" s="334"/>
      <c r="D109" s="144">
        <f t="shared" si="7"/>
        <v>0</v>
      </c>
      <c r="E109" s="106">
        <f t="shared" si="8"/>
        <v>0</v>
      </c>
      <c r="F109" s="129"/>
    </row>
    <row r="110" spans="1:6" ht="12.75" customHeight="1" x14ac:dyDescent="0.25">
      <c r="A110" s="97" t="s">
        <v>1002</v>
      </c>
      <c r="B110" s="92" t="s">
        <v>1001</v>
      </c>
      <c r="C110" s="334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5" t="s">
        <v>901</v>
      </c>
      <c r="B111" s="96" t="s">
        <v>902</v>
      </c>
      <c r="C111" s="334"/>
      <c r="D111" s="144">
        <f t="shared" si="7"/>
        <v>0</v>
      </c>
      <c r="E111" s="106">
        <f t="shared" si="8"/>
        <v>0</v>
      </c>
      <c r="F111" s="129"/>
    </row>
    <row r="112" spans="1:6" ht="12.75" customHeight="1" x14ac:dyDescent="0.25">
      <c r="A112" s="95" t="s">
        <v>903</v>
      </c>
      <c r="B112" s="96" t="s">
        <v>739</v>
      </c>
      <c r="C112" s="334">
        <v>350</v>
      </c>
      <c r="D112" s="144">
        <f t="shared" si="7"/>
        <v>350</v>
      </c>
      <c r="E112" s="106">
        <f t="shared" si="8"/>
        <v>0</v>
      </c>
      <c r="F112" s="129"/>
    </row>
    <row r="113" spans="1:6" ht="12.75" customHeight="1" x14ac:dyDescent="0.25">
      <c r="A113" s="98" t="s">
        <v>918</v>
      </c>
      <c r="B113" s="99" t="s">
        <v>960</v>
      </c>
      <c r="C113" s="334"/>
      <c r="D113" s="144">
        <f t="shared" si="7"/>
        <v>0</v>
      </c>
      <c r="E113" s="106">
        <f t="shared" si="8"/>
        <v>0</v>
      </c>
      <c r="F113" s="129"/>
    </row>
    <row r="114" spans="1:6" ht="12.75" customHeight="1" x14ac:dyDescent="0.25">
      <c r="A114" s="98" t="s">
        <v>904</v>
      </c>
      <c r="B114" s="99" t="s">
        <v>905</v>
      </c>
      <c r="C114" s="334">
        <v>402</v>
      </c>
      <c r="D114" s="144">
        <f t="shared" si="7"/>
        <v>402</v>
      </c>
      <c r="E114" s="106">
        <f t="shared" si="8"/>
        <v>0</v>
      </c>
      <c r="F114" s="129"/>
    </row>
    <row r="115" spans="1:6" ht="12.75" customHeight="1" x14ac:dyDescent="0.25">
      <c r="A115" s="98" t="s">
        <v>906</v>
      </c>
      <c r="B115" s="99" t="s">
        <v>907</v>
      </c>
      <c r="C115" s="334">
        <v>6856.25</v>
      </c>
      <c r="D115" s="144">
        <f t="shared" si="7"/>
        <v>6856.25</v>
      </c>
      <c r="E115" s="106">
        <f t="shared" si="8"/>
        <v>0</v>
      </c>
      <c r="F115" s="129"/>
    </row>
    <row r="116" spans="1:6" ht="12.75" customHeight="1" x14ac:dyDescent="0.25">
      <c r="A116" s="98" t="s">
        <v>908</v>
      </c>
      <c r="B116" s="99" t="s">
        <v>909</v>
      </c>
      <c r="C116" s="334">
        <v>971.34</v>
      </c>
      <c r="D116" s="144">
        <f t="shared" si="7"/>
        <v>971.34</v>
      </c>
      <c r="E116" s="106">
        <f t="shared" si="8"/>
        <v>0</v>
      </c>
      <c r="F116" s="129"/>
    </row>
    <row r="117" spans="1:6" ht="12.75" customHeight="1" x14ac:dyDescent="0.25">
      <c r="A117" s="98" t="s">
        <v>910</v>
      </c>
      <c r="B117" s="99" t="s">
        <v>911</v>
      </c>
      <c r="C117" s="334">
        <v>212.76</v>
      </c>
      <c r="D117" s="144">
        <f t="shared" si="7"/>
        <v>212.76</v>
      </c>
      <c r="E117" s="106">
        <f t="shared" si="8"/>
        <v>0</v>
      </c>
      <c r="F117" s="129"/>
    </row>
    <row r="118" spans="1:6" ht="12.75" customHeight="1" x14ac:dyDescent="0.25">
      <c r="A118" s="98" t="s">
        <v>912</v>
      </c>
      <c r="B118" s="99" t="s">
        <v>821</v>
      </c>
      <c r="C118" s="143"/>
      <c r="D118" s="144">
        <f t="shared" si="7"/>
        <v>0</v>
      </c>
      <c r="E118" s="106">
        <f t="shared" si="8"/>
        <v>0</v>
      </c>
      <c r="F118" s="129"/>
    </row>
    <row r="119" spans="1:6" ht="12.75" customHeight="1" thickBot="1" x14ac:dyDescent="0.3">
      <c r="A119" s="100" t="s">
        <v>919</v>
      </c>
      <c r="B119" s="101" t="s">
        <v>920</v>
      </c>
      <c r="C119" s="145"/>
      <c r="D119" s="146">
        <f t="shared" si="7"/>
        <v>0</v>
      </c>
      <c r="E119" s="106">
        <f t="shared" si="8"/>
        <v>0</v>
      </c>
      <c r="F119" s="133"/>
    </row>
    <row r="120" spans="1:6" ht="11.15" customHeight="1" x14ac:dyDescent="0.25">
      <c r="C120" s="116"/>
      <c r="D120" s="116"/>
      <c r="E120" s="104"/>
    </row>
    <row r="121" spans="1:6" ht="11.15" customHeight="1" x14ac:dyDescent="0.25">
      <c r="C121" s="116"/>
      <c r="D121" s="116">
        <f>SUM(D37:D119)</f>
        <v>32924.790000000008</v>
      </c>
      <c r="E121" s="105"/>
      <c r="F121" s="117">
        <f t="shared" ref="F121" si="9">SUM(F4:F119)</f>
        <v>0</v>
      </c>
    </row>
    <row r="122" spans="1:6" ht="11.15" customHeight="1" x14ac:dyDescent="0.25">
      <c r="C122" s="116"/>
      <c r="D122" s="116"/>
      <c r="E122" s="105"/>
    </row>
    <row r="123" spans="1:6" ht="11.15" customHeight="1" x14ac:dyDescent="0.25">
      <c r="C123" s="116"/>
      <c r="D123" s="116">
        <f>ROUND(SUM(D4:D119),2)</f>
        <v>0</v>
      </c>
      <c r="E123" s="105"/>
    </row>
    <row r="124" spans="1:6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34" zoomScale="90" zoomScaleNormal="90" zoomScaleSheetLayoutView="70" workbookViewId="0">
      <pane xSplit="3" topLeftCell="D1" activePane="topRight" state="frozen"/>
      <selection pane="topRight" activeCell="D138" sqref="D138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9" width="9.1796875" style="92"/>
    <col min="20" max="20" width="59.81640625" style="92" bestFit="1" customWidth="1"/>
    <col min="21" max="25" width="9.1796875" style="92"/>
    <col min="26" max="26" width="13.7265625" style="92" bestFit="1" customWidth="1"/>
    <col min="27" max="16384" width="9.1796875" style="92"/>
  </cols>
  <sheetData>
    <row r="1" spans="1:2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59" t="s">
        <v>931</v>
      </c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0"/>
    </row>
    <row r="3" spans="1:27" ht="11.15" customHeight="1" thickBot="1" x14ac:dyDescent="0.3">
      <c r="A3" s="93"/>
      <c r="B3" s="93"/>
      <c r="C3" s="111">
        <f>SUM(C5:C119)</f>
        <v>-6.5483618527650833E-11</v>
      </c>
      <c r="D3" s="111">
        <f>SUM(D4:D119)</f>
        <v>-6.5483618527650833E-11</v>
      </c>
      <c r="E3" s="94">
        <f>SUM(E4:E119)</f>
        <v>6.5483618527650833E-11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27" ht="12.75" customHeight="1" x14ac:dyDescent="0.25">
      <c r="A4" s="95">
        <v>9999</v>
      </c>
      <c r="B4" s="96" t="s">
        <v>954</v>
      </c>
      <c r="D4" s="118">
        <f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27" ht="12.75" customHeight="1" x14ac:dyDescent="0.25">
      <c r="A5" s="95" t="s">
        <v>787</v>
      </c>
      <c r="B5" s="96" t="s">
        <v>154</v>
      </c>
      <c r="C5" s="112">
        <v>812217</v>
      </c>
      <c r="D5" s="118">
        <f>+C5+E5</f>
        <v>812217</v>
      </c>
      <c r="E5" s="106">
        <f t="shared" ref="E5:E34" si="0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  <c r="Z5" s="426"/>
      <c r="AA5" s="426"/>
    </row>
    <row r="6" spans="1:27" ht="12.75" customHeight="1" x14ac:dyDescent="0.25">
      <c r="A6" s="95" t="s">
        <v>1082</v>
      </c>
      <c r="B6" s="92" t="s">
        <v>1083</v>
      </c>
      <c r="C6" s="112"/>
      <c r="D6" s="118">
        <f t="shared" ref="D6:D34" si="1">+C6+E6</f>
        <v>0</v>
      </c>
      <c r="E6" s="10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Z6" s="426"/>
      <c r="AA6" s="426"/>
    </row>
    <row r="7" spans="1:27" ht="12.75" customHeight="1" x14ac:dyDescent="0.25">
      <c r="A7" s="95" t="s">
        <v>788</v>
      </c>
      <c r="B7" s="96" t="s">
        <v>781</v>
      </c>
      <c r="C7" s="112"/>
      <c r="D7" s="118">
        <f t="shared" si="1"/>
        <v>0</v>
      </c>
      <c r="E7" s="106">
        <f t="shared" si="0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27" ht="12.75" customHeight="1" x14ac:dyDescent="0.25">
      <c r="A8" s="95" t="s">
        <v>789</v>
      </c>
      <c r="B8" s="96" t="s">
        <v>790</v>
      </c>
      <c r="C8" s="112">
        <v>1000</v>
      </c>
      <c r="D8" s="118">
        <f t="shared" si="1"/>
        <v>1000</v>
      </c>
      <c r="E8" s="106">
        <f t="shared" si="0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  <c r="Z8" s="426"/>
    </row>
    <row r="9" spans="1:27" ht="12.75" customHeight="1" x14ac:dyDescent="0.25">
      <c r="A9" s="95" t="s">
        <v>791</v>
      </c>
      <c r="B9" s="96" t="s">
        <v>792</v>
      </c>
      <c r="C9" s="112">
        <v>153.07</v>
      </c>
      <c r="D9" s="118">
        <f t="shared" si="1"/>
        <v>153.07</v>
      </c>
      <c r="E9" s="106">
        <f t="shared" si="0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Z9" s="426"/>
      <c r="AA9" s="426"/>
    </row>
    <row r="10" spans="1:27" ht="12.75" customHeight="1" x14ac:dyDescent="0.25">
      <c r="A10" s="95" t="s">
        <v>793</v>
      </c>
      <c r="B10" s="96" t="s">
        <v>794</v>
      </c>
      <c r="C10" s="112">
        <v>667.14</v>
      </c>
      <c r="D10" s="118">
        <f t="shared" si="1"/>
        <v>667.14</v>
      </c>
      <c r="E10" s="106">
        <f t="shared" si="0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Z10" s="426"/>
      <c r="AA10" s="426"/>
    </row>
    <row r="11" spans="1:27" ht="12.75" customHeight="1" x14ac:dyDescent="0.25">
      <c r="A11" s="95" t="s">
        <v>795</v>
      </c>
      <c r="B11" s="96" t="s">
        <v>796</v>
      </c>
      <c r="C11" s="112"/>
      <c r="D11" s="118">
        <f t="shared" si="1"/>
        <v>0</v>
      </c>
      <c r="E11" s="106">
        <f t="shared" si="0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  <c r="Z11" s="426"/>
      <c r="AA11" s="426"/>
    </row>
    <row r="12" spans="1:27" ht="12.75" customHeight="1" x14ac:dyDescent="0.25">
      <c r="A12" s="95" t="s">
        <v>998</v>
      </c>
      <c r="B12" s="96" t="s">
        <v>999</v>
      </c>
      <c r="C12" s="112">
        <v>5854.23</v>
      </c>
      <c r="D12" s="118">
        <f t="shared" si="1"/>
        <v>5854.23</v>
      </c>
      <c r="E12" s="106">
        <f t="shared" si="0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7" ht="12.75" customHeight="1" x14ac:dyDescent="0.25">
      <c r="A13" s="95" t="s">
        <v>797</v>
      </c>
      <c r="B13" s="96" t="s">
        <v>798</v>
      </c>
      <c r="C13" s="112">
        <v>-22190.23</v>
      </c>
      <c r="D13" s="118">
        <f t="shared" si="1"/>
        <v>-22190.23</v>
      </c>
      <c r="E13" s="106">
        <f t="shared" si="0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Z13" s="426"/>
      <c r="AA13" s="426"/>
    </row>
    <row r="14" spans="1:27" ht="12.75" customHeight="1" x14ac:dyDescent="0.25">
      <c r="A14" s="95" t="s">
        <v>799</v>
      </c>
      <c r="B14" s="96" t="s">
        <v>780</v>
      </c>
      <c r="C14" s="112"/>
      <c r="D14" s="118">
        <f t="shared" si="1"/>
        <v>0</v>
      </c>
      <c r="E14" s="106">
        <f t="shared" si="0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Z14" s="426"/>
      <c r="AA14" s="426"/>
    </row>
    <row r="15" spans="1:27" ht="12.75" customHeight="1" x14ac:dyDescent="0.25">
      <c r="A15" s="95" t="s">
        <v>996</v>
      </c>
      <c r="B15" s="96" t="s">
        <v>997</v>
      </c>
      <c r="C15" s="112"/>
      <c r="D15" s="118">
        <f t="shared" si="1"/>
        <v>0</v>
      </c>
      <c r="E15" s="106">
        <f t="shared" si="0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27" ht="12.75" customHeight="1" x14ac:dyDescent="0.25">
      <c r="A16" s="95" t="s">
        <v>816</v>
      </c>
      <c r="B16" s="96" t="s">
        <v>817</v>
      </c>
      <c r="C16" s="116">
        <v>25400.2</v>
      </c>
      <c r="D16" s="118">
        <f t="shared" si="1"/>
        <v>25400.2</v>
      </c>
      <c r="E16" s="106">
        <f t="shared" si="0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Z16" s="426"/>
    </row>
    <row r="17" spans="1:27" ht="12.75" customHeight="1" x14ac:dyDescent="0.25">
      <c r="A17" s="95" t="s">
        <v>783</v>
      </c>
      <c r="B17" s="96" t="s">
        <v>170</v>
      </c>
      <c r="C17" s="112">
        <v>-43033.38</v>
      </c>
      <c r="D17" s="118">
        <f t="shared" si="1"/>
        <v>-43033.38</v>
      </c>
      <c r="E17" s="106">
        <f t="shared" si="0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/>
      <c r="Z17" s="426"/>
      <c r="AA17" s="426"/>
    </row>
    <row r="18" spans="1:27" ht="12.75" customHeight="1" x14ac:dyDescent="0.25">
      <c r="A18" s="95" t="s">
        <v>694</v>
      </c>
      <c r="B18" s="96" t="s">
        <v>800</v>
      </c>
      <c r="C18" s="112"/>
      <c r="D18" s="118">
        <f t="shared" si="1"/>
        <v>0</v>
      </c>
      <c r="E18" s="106">
        <f t="shared" si="0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  <c r="Z18" s="426"/>
      <c r="AA18" s="426"/>
    </row>
    <row r="19" spans="1:27" ht="12.75" customHeight="1" x14ac:dyDescent="0.25">
      <c r="A19" s="95" t="s">
        <v>801</v>
      </c>
      <c r="B19" s="96" t="s">
        <v>802</v>
      </c>
      <c r="C19" s="112"/>
      <c r="D19" s="118">
        <f t="shared" si="1"/>
        <v>0</v>
      </c>
      <c r="E19" s="106">
        <f t="shared" si="0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27" ht="12.75" customHeight="1" x14ac:dyDescent="0.25">
      <c r="A20" s="95" t="s">
        <v>926</v>
      </c>
      <c r="B20" s="96" t="s">
        <v>927</v>
      </c>
      <c r="C20" s="112"/>
      <c r="D20" s="118">
        <f t="shared" si="1"/>
        <v>0</v>
      </c>
      <c r="E20" s="106">
        <f t="shared" si="0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27" ht="12.75" customHeight="1" x14ac:dyDescent="0.25">
      <c r="A21" s="95" t="s">
        <v>814</v>
      </c>
      <c r="B21" s="96" t="s">
        <v>815</v>
      </c>
      <c r="C21" s="112"/>
      <c r="D21" s="118">
        <f t="shared" si="1"/>
        <v>0</v>
      </c>
      <c r="E21" s="106">
        <f t="shared" si="0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27" ht="12.75" customHeight="1" x14ac:dyDescent="0.25">
      <c r="A22" s="95" t="s">
        <v>664</v>
      </c>
      <c r="B22" s="96" t="s">
        <v>989</v>
      </c>
      <c r="C22" s="112"/>
      <c r="D22" s="118">
        <f t="shared" si="1"/>
        <v>0</v>
      </c>
      <c r="E22" s="106">
        <f t="shared" si="0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27" ht="12.75" customHeight="1" x14ac:dyDescent="0.25">
      <c r="A23" s="95" t="s">
        <v>991</v>
      </c>
      <c r="B23" s="96" t="s">
        <v>990</v>
      </c>
      <c r="C23" s="112"/>
      <c r="D23" s="118">
        <f t="shared" si="1"/>
        <v>0</v>
      </c>
      <c r="E23" s="106">
        <f t="shared" si="0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27" ht="12.75" customHeight="1" x14ac:dyDescent="0.25">
      <c r="A24" s="95" t="s">
        <v>803</v>
      </c>
      <c r="B24" s="96" t="s">
        <v>804</v>
      </c>
      <c r="C24" s="112"/>
      <c r="D24" s="118">
        <f t="shared" si="1"/>
        <v>0</v>
      </c>
      <c r="E24" s="106">
        <f t="shared" si="0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27" ht="12.75" customHeight="1" x14ac:dyDescent="0.25">
      <c r="A25" s="95" t="s">
        <v>805</v>
      </c>
      <c r="B25" s="96" t="s">
        <v>806</v>
      </c>
      <c r="C25" s="112"/>
      <c r="D25" s="118">
        <f t="shared" si="1"/>
        <v>0</v>
      </c>
      <c r="E25" s="106">
        <f t="shared" si="0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27" ht="12.75" customHeight="1" x14ac:dyDescent="0.25">
      <c r="A26" s="95" t="s">
        <v>697</v>
      </c>
      <c r="B26" s="96" t="s">
        <v>807</v>
      </c>
      <c r="C26" s="112"/>
      <c r="D26" s="118">
        <f t="shared" si="1"/>
        <v>0</v>
      </c>
      <c r="E26" s="106">
        <f t="shared" si="0"/>
        <v>0</v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27" ht="12.75" customHeight="1" x14ac:dyDescent="0.25">
      <c r="A27" s="95" t="s">
        <v>808</v>
      </c>
      <c r="B27" s="96" t="s">
        <v>809</v>
      </c>
      <c r="C27" s="112">
        <v>-162414.07999999999</v>
      </c>
      <c r="D27" s="118">
        <f t="shared" si="1"/>
        <v>-162414.07999999993</v>
      </c>
      <c r="E27" s="106">
        <f t="shared" si="0"/>
        <v>6.5483618527650833E-11</v>
      </c>
      <c r="F27" s="128">
        <f>-C3</f>
        <v>6.5483618527650833E-11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  <c r="Z27" s="426"/>
      <c r="AA27" s="426"/>
    </row>
    <row r="28" spans="1:27" ht="12.75" customHeight="1" x14ac:dyDescent="0.25">
      <c r="A28" s="95" t="s">
        <v>934</v>
      </c>
      <c r="B28" s="96" t="s">
        <v>953</v>
      </c>
      <c r="C28" s="112">
        <v>-57963.05</v>
      </c>
      <c r="D28" s="118">
        <f t="shared" si="1"/>
        <v>-57963.05</v>
      </c>
      <c r="E28" s="106">
        <f t="shared" si="0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  <c r="Z28" s="426"/>
      <c r="AA28" s="426"/>
    </row>
    <row r="29" spans="1:27" ht="12.75" customHeight="1" x14ac:dyDescent="0.25">
      <c r="A29" s="98" t="s">
        <v>810</v>
      </c>
      <c r="B29" s="99" t="s">
        <v>811</v>
      </c>
      <c r="C29" s="112">
        <v>-560452.76</v>
      </c>
      <c r="D29" s="118">
        <f t="shared" si="1"/>
        <v>-560452.76</v>
      </c>
      <c r="E29" s="106">
        <f t="shared" si="0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  <c r="Z29" s="426"/>
      <c r="AA29" s="426"/>
    </row>
    <row r="30" spans="1:27" ht="12.75" customHeight="1" x14ac:dyDescent="0.25">
      <c r="A30" s="98" t="s">
        <v>1051</v>
      </c>
      <c r="B30" s="99" t="s">
        <v>1063</v>
      </c>
      <c r="C30" s="112">
        <v>-9534.39</v>
      </c>
      <c r="D30" s="118">
        <f t="shared" si="1"/>
        <v>-9534.39</v>
      </c>
      <c r="E30" s="106">
        <f t="shared" si="0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  <c r="Z30" s="426"/>
      <c r="AA30" s="426"/>
    </row>
    <row r="31" spans="1:27" ht="12.75" customHeight="1" x14ac:dyDescent="0.25">
      <c r="A31" s="98" t="s">
        <v>1053</v>
      </c>
      <c r="B31" s="99" t="s">
        <v>1064</v>
      </c>
      <c r="C31" s="112">
        <v>-5866.37</v>
      </c>
      <c r="D31" s="118">
        <f t="shared" si="1"/>
        <v>-5866.37</v>
      </c>
      <c r="E31" s="106">
        <f t="shared" si="0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  <c r="Z31" s="426"/>
      <c r="AA31" s="426"/>
    </row>
    <row r="32" spans="1:27" ht="12.75" customHeight="1" x14ac:dyDescent="0.25">
      <c r="A32" s="98" t="s">
        <v>1052</v>
      </c>
      <c r="B32" s="99" t="s">
        <v>1065</v>
      </c>
      <c r="C32" s="112">
        <v>2497.4299999999998</v>
      </c>
      <c r="D32" s="118">
        <f t="shared" si="1"/>
        <v>2497.4299999999998</v>
      </c>
      <c r="E32" s="106">
        <f t="shared" si="0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  <c r="Z32" s="426"/>
      <c r="AA32" s="426"/>
    </row>
    <row r="33" spans="1:27" ht="12.75" customHeight="1" x14ac:dyDescent="0.25">
      <c r="A33" s="98" t="s">
        <v>1062</v>
      </c>
      <c r="B33" s="99" t="s">
        <v>1066</v>
      </c>
      <c r="C33" s="112">
        <v>18663.34</v>
      </c>
      <c r="D33" s="118">
        <f t="shared" si="1"/>
        <v>18663.34</v>
      </c>
      <c r="E33" s="106">
        <f t="shared" si="0"/>
        <v>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30"/>
      <c r="Q33" s="129"/>
      <c r="Z33" s="426"/>
      <c r="AA33" s="426"/>
    </row>
    <row r="34" spans="1:27" ht="12.75" customHeight="1" thickBot="1" x14ac:dyDescent="0.3">
      <c r="A34" s="100" t="s">
        <v>812</v>
      </c>
      <c r="B34" s="101" t="s">
        <v>813</v>
      </c>
      <c r="C34" s="111"/>
      <c r="D34" s="118">
        <f t="shared" si="1"/>
        <v>0</v>
      </c>
      <c r="E34" s="106">
        <f t="shared" si="0"/>
        <v>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33"/>
      <c r="Z34" s="426"/>
      <c r="AA34" s="426"/>
    </row>
    <row r="35" spans="1:27" ht="12.75" customHeight="1" x14ac:dyDescent="0.25">
      <c r="A35" s="102"/>
      <c r="B35" s="103"/>
      <c r="C35" s="113"/>
      <c r="D35" s="113"/>
      <c r="E35" s="107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27" ht="12.75" customHeight="1" thickBot="1" x14ac:dyDescent="0.3">
      <c r="A36" s="100"/>
      <c r="B36" s="101"/>
      <c r="C36" s="114"/>
      <c r="D36" s="114"/>
      <c r="E36" s="108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27" ht="12.75" customHeight="1" x14ac:dyDescent="0.25">
      <c r="A37" s="92" t="s">
        <v>822</v>
      </c>
      <c r="B37" s="92" t="s">
        <v>823</v>
      </c>
      <c r="C37" s="116"/>
      <c r="D37" s="118">
        <f t="shared" ref="D37:D68" si="2">+C37+E37</f>
        <v>0</v>
      </c>
      <c r="E37" s="106">
        <f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27" ht="12.75" customHeight="1" x14ac:dyDescent="0.25">
      <c r="A38" s="92" t="s">
        <v>824</v>
      </c>
      <c r="B38" s="92" t="s">
        <v>955</v>
      </c>
      <c r="C38" s="116">
        <v>-103235.09</v>
      </c>
      <c r="D38" s="120">
        <f t="shared" si="2"/>
        <v>-103235.09</v>
      </c>
      <c r="E38" s="106">
        <f t="shared" ref="E38:E103" si="3">SUM(F38:Q38)</f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27" ht="12.75" customHeight="1" x14ac:dyDescent="0.25">
      <c r="A39" s="92" t="s">
        <v>825</v>
      </c>
      <c r="B39" s="92" t="s">
        <v>826</v>
      </c>
      <c r="C39" s="116"/>
      <c r="D39" s="120">
        <f t="shared" si="2"/>
        <v>0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27" ht="12.75" customHeight="1" x14ac:dyDescent="0.25">
      <c r="A40" s="92" t="s">
        <v>827</v>
      </c>
      <c r="B40" s="92" t="s">
        <v>956</v>
      </c>
      <c r="C40" s="116">
        <v>-6441.82</v>
      </c>
      <c r="D40" s="120">
        <f t="shared" si="2"/>
        <v>-6441.82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27" ht="12.75" customHeight="1" x14ac:dyDescent="0.25">
      <c r="A41" s="92" t="s">
        <v>828</v>
      </c>
      <c r="B41" s="92" t="s">
        <v>782</v>
      </c>
      <c r="C41" s="116">
        <v>-3513</v>
      </c>
      <c r="D41" s="120">
        <f t="shared" si="2"/>
        <v>-3513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27" ht="12.75" customHeight="1" x14ac:dyDescent="0.25">
      <c r="A42" s="95" t="s">
        <v>829</v>
      </c>
      <c r="B42" s="95" t="s">
        <v>830</v>
      </c>
      <c r="C42" s="116"/>
      <c r="D42" s="120">
        <f t="shared" si="2"/>
        <v>0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27" ht="12.75" customHeight="1" x14ac:dyDescent="0.25">
      <c r="A43" s="95" t="s">
        <v>831</v>
      </c>
      <c r="B43" s="96" t="s">
        <v>832</v>
      </c>
      <c r="C43" s="116">
        <v>-6625.58</v>
      </c>
      <c r="D43" s="142">
        <f t="shared" si="2"/>
        <v>-6625.58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27" ht="12.75" customHeight="1" x14ac:dyDescent="0.25">
      <c r="A44" s="95" t="s">
        <v>833</v>
      </c>
      <c r="B44" s="96" t="s">
        <v>834</v>
      </c>
      <c r="C44" s="116">
        <v>-77.52</v>
      </c>
      <c r="D44" s="120">
        <f t="shared" si="2"/>
        <v>-77.52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27" ht="12.75" customHeight="1" x14ac:dyDescent="0.25">
      <c r="A45" s="95" t="s">
        <v>835</v>
      </c>
      <c r="B45" s="96" t="s">
        <v>836</v>
      </c>
      <c r="C45" s="116">
        <v>-4305.59</v>
      </c>
      <c r="D45" s="120">
        <f t="shared" si="2"/>
        <v>-4305.59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27" ht="12.75" customHeight="1" x14ac:dyDescent="0.25">
      <c r="A46" s="95" t="s">
        <v>837</v>
      </c>
      <c r="B46" s="96" t="s">
        <v>838</v>
      </c>
      <c r="C46" s="116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27" ht="12.75" customHeight="1" x14ac:dyDescent="0.25">
      <c r="A47" s="95" t="s">
        <v>839</v>
      </c>
      <c r="B47" s="96" t="s">
        <v>5</v>
      </c>
      <c r="C47" s="116">
        <v>-5713.85</v>
      </c>
      <c r="D47" s="120">
        <f t="shared" si="2"/>
        <v>-5713.85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27" ht="12.75" customHeight="1" x14ac:dyDescent="0.25">
      <c r="A48" s="95" t="s">
        <v>1080</v>
      </c>
      <c r="B48" s="96" t="s">
        <v>5</v>
      </c>
      <c r="C48" s="116"/>
      <c r="D48" s="120">
        <f t="shared" si="2"/>
        <v>0</v>
      </c>
      <c r="E48" s="10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840</v>
      </c>
      <c r="B49" s="96" t="s">
        <v>6</v>
      </c>
      <c r="C49" s="116"/>
      <c r="D49" s="120">
        <f t="shared" si="2"/>
        <v>0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841</v>
      </c>
      <c r="B50" s="96" t="s">
        <v>92</v>
      </c>
      <c r="C50" s="116"/>
      <c r="D50" s="120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842</v>
      </c>
      <c r="B51" s="96" t="s">
        <v>843</v>
      </c>
      <c r="C51" s="116">
        <v>-278954</v>
      </c>
      <c r="D51" s="120">
        <f t="shared" si="2"/>
        <v>-278954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1081</v>
      </c>
      <c r="B52" s="96" t="s">
        <v>843</v>
      </c>
      <c r="C52" s="116"/>
      <c r="D52" s="120">
        <f t="shared" si="2"/>
        <v>0</v>
      </c>
      <c r="E52" s="10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949</v>
      </c>
      <c r="B53" s="96" t="s">
        <v>950</v>
      </c>
      <c r="C53" s="116"/>
      <c r="D53" s="120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5" t="s">
        <v>844</v>
      </c>
      <c r="B54" s="96" t="s">
        <v>845</v>
      </c>
      <c r="C54" s="116"/>
      <c r="D54" s="120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5" t="s">
        <v>846</v>
      </c>
      <c r="B55" s="96" t="s">
        <v>847</v>
      </c>
      <c r="C55" s="116"/>
      <c r="D55" s="120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5" t="s">
        <v>848</v>
      </c>
      <c r="B56" s="96" t="s">
        <v>849</v>
      </c>
      <c r="C56" s="116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964</v>
      </c>
      <c r="B57" s="97" t="s">
        <v>976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7" t="s">
        <v>965</v>
      </c>
      <c r="B58" s="97" t="s">
        <v>977</v>
      </c>
      <c r="C58" s="112"/>
      <c r="D58" s="142">
        <f t="shared" si="2"/>
        <v>0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30"/>
      <c r="Q58" s="129"/>
    </row>
    <row r="59" spans="1:17" ht="12.75" customHeight="1" x14ac:dyDescent="0.25">
      <c r="A59" s="97" t="s">
        <v>966</v>
      </c>
      <c r="B59" s="97" t="s">
        <v>978</v>
      </c>
      <c r="C59" s="112"/>
      <c r="D59" s="142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7" t="s">
        <v>1000</v>
      </c>
      <c r="B60" s="97" t="s">
        <v>1001</v>
      </c>
      <c r="C60" s="112"/>
      <c r="D60" s="142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850</v>
      </c>
      <c r="B61" s="96" t="s">
        <v>957</v>
      </c>
      <c r="C61" s="116">
        <v>47790</v>
      </c>
      <c r="D61" s="376">
        <f t="shared" si="2"/>
        <v>47790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9"/>
    </row>
    <row r="62" spans="1:17" ht="12.75" customHeight="1" x14ac:dyDescent="0.25">
      <c r="A62" s="95" t="s">
        <v>851</v>
      </c>
      <c r="B62" s="96" t="s">
        <v>852</v>
      </c>
      <c r="C62" s="116"/>
      <c r="D62" s="376">
        <f t="shared" si="2"/>
        <v>0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853</v>
      </c>
      <c r="B63" s="96" t="s">
        <v>854</v>
      </c>
      <c r="C63" s="116"/>
      <c r="D63" s="376">
        <f t="shared" si="2"/>
        <v>0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855</v>
      </c>
      <c r="B64" s="96" t="s">
        <v>856</v>
      </c>
      <c r="C64" s="116"/>
      <c r="D64" s="376">
        <f t="shared" si="2"/>
        <v>0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857</v>
      </c>
      <c r="B65" s="96" t="s">
        <v>858</v>
      </c>
      <c r="C65" s="116">
        <v>56088.959999999999</v>
      </c>
      <c r="D65" s="376">
        <f t="shared" si="2"/>
        <v>56088.959999999999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702</v>
      </c>
      <c r="B66" s="96" t="s">
        <v>958</v>
      </c>
      <c r="C66" s="116">
        <v>7931.21</v>
      </c>
      <c r="D66" s="376">
        <f t="shared" si="2"/>
        <v>7931.21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859</v>
      </c>
      <c r="B67" s="96" t="s">
        <v>860</v>
      </c>
      <c r="C67" s="116">
        <v>3750</v>
      </c>
      <c r="D67" s="376">
        <f t="shared" si="2"/>
        <v>3750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861</v>
      </c>
      <c r="B68" s="96" t="s">
        <v>862</v>
      </c>
      <c r="C68" s="116">
        <v>34451.58</v>
      </c>
      <c r="D68" s="376">
        <f t="shared" si="2"/>
        <v>34451.58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863</v>
      </c>
      <c r="B69" s="96" t="s">
        <v>864</v>
      </c>
      <c r="C69" s="116"/>
      <c r="D69" s="376">
        <f t="shared" ref="D69:D100" si="4">+C69+E69</f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865</v>
      </c>
      <c r="B70" s="96" t="s">
        <v>866</v>
      </c>
      <c r="C70" s="116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867</v>
      </c>
      <c r="B71" s="96" t="s">
        <v>868</v>
      </c>
      <c r="C71" s="116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869</v>
      </c>
      <c r="B72" s="96" t="s">
        <v>870</v>
      </c>
      <c r="C72" s="116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871</v>
      </c>
      <c r="B73" s="96" t="s">
        <v>870</v>
      </c>
      <c r="C73" s="116"/>
      <c r="D73" s="376">
        <f t="shared" si="4"/>
        <v>0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872</v>
      </c>
      <c r="B74" s="96" t="s">
        <v>873</v>
      </c>
      <c r="C74" s="116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874</v>
      </c>
      <c r="B75" s="96" t="s">
        <v>875</v>
      </c>
      <c r="C75" s="116"/>
      <c r="D75" s="376">
        <f t="shared" si="4"/>
        <v>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924</v>
      </c>
      <c r="B76" s="96" t="s">
        <v>925</v>
      </c>
      <c r="C76" s="116">
        <v>8728.6</v>
      </c>
      <c r="D76" s="376">
        <f t="shared" si="4"/>
        <v>8728.6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876</v>
      </c>
      <c r="B77" s="96" t="s">
        <v>877</v>
      </c>
      <c r="C77" s="116"/>
      <c r="D77" s="376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878</v>
      </c>
      <c r="B78" s="96" t="s">
        <v>5</v>
      </c>
      <c r="C78" s="116">
        <v>6754.86</v>
      </c>
      <c r="D78" s="376">
        <f t="shared" si="4"/>
        <v>6754.86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879</v>
      </c>
      <c r="B79" s="96" t="s">
        <v>880</v>
      </c>
      <c r="C79" s="116"/>
      <c r="D79" s="376">
        <f t="shared" si="4"/>
        <v>0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30"/>
      <c r="Q79" s="129"/>
    </row>
    <row r="80" spans="1:17" ht="12.75" customHeight="1" x14ac:dyDescent="0.25">
      <c r="A80" s="95" t="s">
        <v>951</v>
      </c>
      <c r="B80" s="96" t="s">
        <v>952</v>
      </c>
      <c r="C80" s="116"/>
      <c r="D80" s="142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962</v>
      </c>
      <c r="B81" s="96" t="s">
        <v>961</v>
      </c>
      <c r="C81" s="116">
        <v>56250</v>
      </c>
      <c r="D81" s="376">
        <f t="shared" si="4"/>
        <v>56250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881</v>
      </c>
      <c r="B82" s="96" t="s">
        <v>730</v>
      </c>
      <c r="C82" s="116">
        <v>4157.8</v>
      </c>
      <c r="D82" s="376">
        <f t="shared" si="4"/>
        <v>4157.8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9"/>
    </row>
    <row r="83" spans="1:17" ht="12.75" customHeight="1" x14ac:dyDescent="0.25">
      <c r="A83" s="95" t="s">
        <v>882</v>
      </c>
      <c r="B83" s="96" t="s">
        <v>883</v>
      </c>
      <c r="C83" s="116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914</v>
      </c>
      <c r="B84" s="96" t="s">
        <v>916</v>
      </c>
      <c r="C84" s="116"/>
      <c r="D84" s="376">
        <f t="shared" si="4"/>
        <v>0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915</v>
      </c>
      <c r="B85" s="96" t="s">
        <v>917</v>
      </c>
      <c r="C85" s="116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921</v>
      </c>
      <c r="B86" s="96" t="s">
        <v>922</v>
      </c>
      <c r="C86" s="116"/>
      <c r="D86" s="376">
        <f t="shared" si="4"/>
        <v>0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700</v>
      </c>
      <c r="B87" s="96" t="s">
        <v>884</v>
      </c>
      <c r="C87" s="116">
        <v>1046.02</v>
      </c>
      <c r="D87" s="376">
        <f t="shared" si="4"/>
        <v>1046.02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601</v>
      </c>
      <c r="B88" s="96" t="s">
        <v>885</v>
      </c>
      <c r="C88" s="116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886</v>
      </c>
      <c r="B89" s="96" t="s">
        <v>887</v>
      </c>
      <c r="C89" s="116">
        <v>148.85</v>
      </c>
      <c r="D89" s="376">
        <f t="shared" si="4"/>
        <v>148.85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5" t="s">
        <v>1054</v>
      </c>
      <c r="B90" s="96" t="s">
        <v>1067</v>
      </c>
      <c r="C90" s="116">
        <v>1735.51</v>
      </c>
      <c r="D90" s="376">
        <f t="shared" si="4"/>
        <v>1735.51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282</v>
      </c>
      <c r="B91" s="96" t="s">
        <v>888</v>
      </c>
      <c r="C91" s="116"/>
      <c r="D91" s="376">
        <f t="shared" si="4"/>
        <v>0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889</v>
      </c>
      <c r="B92" s="96" t="s">
        <v>890</v>
      </c>
      <c r="C92" s="116">
        <v>6225</v>
      </c>
      <c r="D92" s="376">
        <f t="shared" si="4"/>
        <v>6225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2" t="s">
        <v>891</v>
      </c>
      <c r="B93" s="96" t="s">
        <v>892</v>
      </c>
      <c r="C93" s="116">
        <v>1356.97</v>
      </c>
      <c r="D93" s="376">
        <f t="shared" si="4"/>
        <v>1356.97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704</v>
      </c>
      <c r="B94" s="96" t="s">
        <v>893</v>
      </c>
      <c r="C94" s="112">
        <v>799.56</v>
      </c>
      <c r="D94" s="376">
        <f t="shared" si="4"/>
        <v>799.56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894</v>
      </c>
      <c r="B95" s="96" t="s">
        <v>3</v>
      </c>
      <c r="C95" s="112"/>
      <c r="D95" s="376">
        <f t="shared" si="4"/>
        <v>0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895</v>
      </c>
      <c r="B96" s="96" t="s">
        <v>896</v>
      </c>
      <c r="C96" s="112"/>
      <c r="D96" s="376">
        <f t="shared" si="4"/>
        <v>0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897</v>
      </c>
      <c r="B97" s="96" t="s">
        <v>92</v>
      </c>
      <c r="C97" s="112"/>
      <c r="D97" s="376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291</v>
      </c>
      <c r="B98" s="96" t="s">
        <v>14</v>
      </c>
      <c r="C98" s="112">
        <v>592.1</v>
      </c>
      <c r="D98" s="376">
        <f t="shared" si="4"/>
        <v>592.1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898</v>
      </c>
      <c r="B99" s="96" t="s">
        <v>959</v>
      </c>
      <c r="C99" s="112">
        <v>34359.699999999997</v>
      </c>
      <c r="D99" s="144">
        <f t="shared" si="4"/>
        <v>34359.699999999997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5" t="s">
        <v>372</v>
      </c>
      <c r="B100" s="96" t="s">
        <v>164</v>
      </c>
      <c r="C100" s="112"/>
      <c r="D100" s="144">
        <f t="shared" si="4"/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5" t="s">
        <v>899</v>
      </c>
      <c r="B101" s="96" t="s">
        <v>15</v>
      </c>
      <c r="C101" s="112">
        <v>8405.6299999999992</v>
      </c>
      <c r="D101" s="144">
        <f t="shared" ref="D101:D119" si="5">+C101+E101</f>
        <v>8405.6299999999992</v>
      </c>
      <c r="E101" s="106">
        <f t="shared" si="3"/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5" t="s">
        <v>900</v>
      </c>
      <c r="B102" s="96" t="s">
        <v>972</v>
      </c>
      <c r="C102" s="112"/>
      <c r="D102" s="144">
        <f t="shared" si="5"/>
        <v>0</v>
      </c>
      <c r="E102" s="106">
        <f t="shared" si="3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967</v>
      </c>
      <c r="B103" s="92" t="s">
        <v>979</v>
      </c>
      <c r="C103" s="112">
        <v>-494.04</v>
      </c>
      <c r="D103" s="144">
        <f t="shared" si="5"/>
        <v>-494.04</v>
      </c>
      <c r="E103" s="106">
        <f t="shared" si="3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968</v>
      </c>
      <c r="B104" s="92" t="s">
        <v>980</v>
      </c>
      <c r="C104" s="112"/>
      <c r="D104" s="144">
        <f t="shared" si="5"/>
        <v>0</v>
      </c>
      <c r="E104" s="106">
        <f t="shared" ref="E104:E119" si="6">SUM(F104:Q104)</f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969</v>
      </c>
      <c r="B105" s="92" t="s">
        <v>981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970</v>
      </c>
      <c r="B106" s="92" t="s">
        <v>982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973</v>
      </c>
      <c r="B107" s="92" t="s">
        <v>983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7" t="s">
        <v>971</v>
      </c>
      <c r="B108" s="92" t="s">
        <v>984</v>
      </c>
      <c r="C108" s="112">
        <v>6416.61</v>
      </c>
      <c r="D108" s="144">
        <f t="shared" si="5"/>
        <v>6416.61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7" t="s">
        <v>1003</v>
      </c>
      <c r="B109" s="92" t="s">
        <v>1004</v>
      </c>
      <c r="C109" s="112"/>
      <c r="D109" s="144">
        <f t="shared" si="5"/>
        <v>0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7" t="s">
        <v>1002</v>
      </c>
      <c r="B110" s="92" t="s">
        <v>1001</v>
      </c>
      <c r="C110" s="112"/>
      <c r="D110" s="144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5" t="s">
        <v>901</v>
      </c>
      <c r="B111" s="96" t="s">
        <v>902</v>
      </c>
      <c r="C111" s="116">
        <v>11372.25</v>
      </c>
      <c r="D111" s="376">
        <f t="shared" si="5"/>
        <v>11372.25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5" t="s">
        <v>903</v>
      </c>
      <c r="B112" s="96" t="s">
        <v>739</v>
      </c>
      <c r="C112" s="116">
        <v>13855.62</v>
      </c>
      <c r="D112" s="376">
        <f t="shared" si="5"/>
        <v>13855.62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918</v>
      </c>
      <c r="B113" s="99" t="s">
        <v>960</v>
      </c>
      <c r="C113" s="116"/>
      <c r="D113" s="376">
        <f t="shared" si="5"/>
        <v>0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904</v>
      </c>
      <c r="B114" s="99" t="s">
        <v>905</v>
      </c>
      <c r="C114" s="116">
        <v>21240.16</v>
      </c>
      <c r="D114" s="376">
        <f t="shared" si="5"/>
        <v>21240.16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906</v>
      </c>
      <c r="B115" s="99" t="s">
        <v>907</v>
      </c>
      <c r="C115" s="116">
        <v>59892.74</v>
      </c>
      <c r="D115" s="376">
        <f t="shared" si="5"/>
        <v>59892.74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x14ac:dyDescent="0.25">
      <c r="A116" s="98" t="s">
        <v>908</v>
      </c>
      <c r="B116" s="99" t="s">
        <v>909</v>
      </c>
      <c r="C116" s="116">
        <v>10331.61</v>
      </c>
      <c r="D116" s="376">
        <f t="shared" si="5"/>
        <v>10331.61</v>
      </c>
      <c r="E116" s="106">
        <f t="shared" si="6"/>
        <v>0</v>
      </c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30"/>
      <c r="Q116" s="129"/>
    </row>
    <row r="117" spans="1:17" ht="12.75" customHeight="1" x14ac:dyDescent="0.25">
      <c r="A117" s="98" t="s">
        <v>910</v>
      </c>
      <c r="B117" s="99" t="s">
        <v>911</v>
      </c>
      <c r="C117" s="116">
        <v>681</v>
      </c>
      <c r="D117" s="376">
        <f t="shared" si="5"/>
        <v>681</v>
      </c>
      <c r="E117" s="106">
        <f t="shared" si="6"/>
        <v>0</v>
      </c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30"/>
      <c r="Q117" s="129"/>
    </row>
    <row r="118" spans="1:17" ht="12.75" customHeight="1" x14ac:dyDescent="0.25">
      <c r="A118" s="98" t="s">
        <v>912</v>
      </c>
      <c r="B118" s="99" t="s">
        <v>821</v>
      </c>
      <c r="C118" s="112"/>
      <c r="D118" s="376">
        <f t="shared" si="5"/>
        <v>0</v>
      </c>
      <c r="E118" s="106">
        <f t="shared" si="6"/>
        <v>0</v>
      </c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30"/>
      <c r="Q118" s="129"/>
    </row>
    <row r="119" spans="1:17" ht="12.75" customHeight="1" thickBot="1" x14ac:dyDescent="0.3">
      <c r="A119" s="100" t="s">
        <v>919</v>
      </c>
      <c r="B119" s="101" t="s">
        <v>920</v>
      </c>
      <c r="C119" s="146"/>
      <c r="D119" s="146">
        <f t="shared" si="5"/>
        <v>0</v>
      </c>
      <c r="E119" s="106">
        <f t="shared" si="6"/>
        <v>0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133"/>
    </row>
    <row r="120" spans="1:17" ht="11.15" customHeight="1" x14ac:dyDescent="0.25">
      <c r="C120" s="116"/>
      <c r="D120" s="116"/>
      <c r="E120" s="104"/>
      <c r="F120" s="136"/>
      <c r="M120" s="117"/>
      <c r="N120" s="117"/>
    </row>
    <row r="121" spans="1:17" ht="11.15" customHeight="1" x14ac:dyDescent="0.25">
      <c r="C121" s="116"/>
      <c r="D121" s="116">
        <f>SUM(D37:D119)</f>
        <v>-4998.1499999999724</v>
      </c>
      <c r="E121" s="105"/>
      <c r="F121" s="137">
        <f>SUM(F4:F119)</f>
        <v>6.5483618527650833E-11</v>
      </c>
      <c r="G121" s="117">
        <f>SUM(G4:G119)</f>
        <v>0</v>
      </c>
      <c r="H121" s="117">
        <f t="shared" ref="H121:Q121" si="7">SUM(H4:H119)</f>
        <v>0</v>
      </c>
      <c r="I121" s="117">
        <f t="shared" si="7"/>
        <v>0</v>
      </c>
      <c r="J121" s="117">
        <f t="shared" si="7"/>
        <v>0</v>
      </c>
      <c r="K121" s="117">
        <f t="shared" si="7"/>
        <v>0</v>
      </c>
      <c r="L121" s="117">
        <f t="shared" si="7"/>
        <v>0</v>
      </c>
      <c r="M121" s="117">
        <f t="shared" si="7"/>
        <v>0</v>
      </c>
      <c r="N121" s="117">
        <f t="shared" si="7"/>
        <v>0</v>
      </c>
      <c r="O121" s="117">
        <f t="shared" si="7"/>
        <v>0</v>
      </c>
      <c r="P121" s="117">
        <f t="shared" si="7"/>
        <v>0</v>
      </c>
      <c r="Q121" s="117">
        <f t="shared" si="7"/>
        <v>0</v>
      </c>
    </row>
    <row r="122" spans="1:17" ht="11.15" customHeight="1" x14ac:dyDescent="0.25">
      <c r="C122" s="116"/>
      <c r="D122" s="116"/>
      <c r="E122" s="105"/>
      <c r="F122" s="137"/>
      <c r="M122" s="117"/>
      <c r="N122" s="117"/>
    </row>
    <row r="123" spans="1:17" ht="11.15" customHeight="1" x14ac:dyDescent="0.25">
      <c r="C123" s="116"/>
      <c r="D123" s="116">
        <f>ROUND(SUM(D4:D119),2)</f>
        <v>0</v>
      </c>
      <c r="E123" s="105"/>
      <c r="F123" s="137"/>
      <c r="M123" s="117"/>
      <c r="N123" s="117"/>
    </row>
    <row r="124" spans="1:17" ht="11.15" customHeight="1" x14ac:dyDescent="0.25">
      <c r="C124" s="116"/>
      <c r="D124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2018-11-26T16:07:53Z</dcterms:modified>
</cp:coreProperties>
</file>