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AC\2019\May 2019\pre read\"/>
    </mc:Choice>
  </mc:AlternateContent>
  <bookViews>
    <workbookView xWindow="-110" yWindow="-110" windowWidth="19420" windowHeight="1042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Feb" sheetId="15" r:id="rId8"/>
    <sheet name="TB" sheetId="13" r:id="rId9"/>
    <sheet name="Investment" sheetId="16" r:id="rId10"/>
    <sheet name="Comments" sheetId="21" r:id="rId11"/>
    <sheet name="Budget" sheetId="19" state="hidden" r:id="rId12"/>
  </sheets>
  <definedNames>
    <definedName name="_xlnm._FilterDatabase" localSheetId="0" hidden="1">'Man Accs '!$B$2:$E$2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Sheet'!$A$1:$H$38</definedName>
    <definedName name="_xlnm.Print_Area" localSheetId="0">'Man Accs '!$A$1:$L$74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TB!$A$1:$Q$126</definedName>
    <definedName name="_xlnm.Print_Area" localSheetId="7">'TB (2) -Feb'!$A$1:$F$126</definedName>
    <definedName name="_xlnm.Print_Titles" localSheetId="3">'Man Accs 28.4.09'!$3:$3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10" l="1"/>
  <c r="H34" i="10"/>
  <c r="G38" i="10"/>
  <c r="F80" i="10" l="1"/>
  <c r="H12" i="10" l="1"/>
  <c r="G7" i="10"/>
  <c r="G22" i="10" l="1"/>
  <c r="G24" i="10" s="1"/>
  <c r="F22" i="10"/>
  <c r="G71" i="10" l="1"/>
  <c r="I55" i="10"/>
  <c r="G55" i="10"/>
  <c r="G51" i="10"/>
  <c r="G72" i="10" s="1"/>
  <c r="H21" i="10" l="1"/>
  <c r="I21" i="10" s="1"/>
  <c r="M21" i="10" l="1"/>
  <c r="C62" i="13" l="1"/>
  <c r="C112" i="13"/>
  <c r="R48" i="13" l="1"/>
  <c r="C77" i="10" s="1"/>
  <c r="H77" i="10" s="1"/>
  <c r="R52" i="13"/>
  <c r="C76" i="10" s="1"/>
  <c r="H76" i="10" s="1"/>
  <c r="M76" i="10" s="1"/>
  <c r="I77" i="10" l="1"/>
  <c r="M77" i="10"/>
  <c r="C6" i="10"/>
  <c r="H6" i="10" s="1"/>
  <c r="I6" i="10" l="1"/>
  <c r="M6" i="10"/>
  <c r="L64" i="10"/>
  <c r="C50" i="10" l="1"/>
  <c r="H50" i="10" s="1"/>
  <c r="I50" i="10" l="1"/>
  <c r="M50" i="10"/>
  <c r="E6" i="10"/>
  <c r="D6" i="10" s="1"/>
  <c r="I76" i="10" l="1"/>
  <c r="K22" i="10" l="1"/>
  <c r="L70" i="10"/>
  <c r="L67" i="10"/>
  <c r="L61" i="10"/>
  <c r="L60" i="10"/>
  <c r="L59" i="10"/>
  <c r="L54" i="10"/>
  <c r="L50" i="10"/>
  <c r="L49" i="10"/>
  <c r="L48" i="10"/>
  <c r="L45" i="10"/>
  <c r="L44" i="10"/>
  <c r="L43" i="10"/>
  <c r="L36" i="10"/>
  <c r="L32" i="10"/>
  <c r="L31" i="10"/>
  <c r="L30" i="10"/>
  <c r="L29" i="10"/>
  <c r="L28" i="10"/>
  <c r="L21" i="10"/>
  <c r="L20" i="10"/>
  <c r="L19" i="10"/>
  <c r="L18" i="10"/>
  <c r="L15" i="10"/>
  <c r="L14" i="10"/>
  <c r="L11" i="10"/>
  <c r="L5" i="10"/>
  <c r="L4" i="10"/>
  <c r="K71" i="10"/>
  <c r="K55" i="10"/>
  <c r="M55" i="10" s="1"/>
  <c r="K51" i="10"/>
  <c r="K37" i="10"/>
  <c r="K33" i="10"/>
  <c r="K7" i="10"/>
  <c r="K38" i="10" l="1"/>
  <c r="K72" i="10"/>
  <c r="L7" i="10"/>
  <c r="L22" i="10"/>
  <c r="K24" i="10"/>
  <c r="K74" i="10" l="1"/>
  <c r="K80" i="10" s="1"/>
  <c r="L24" i="10"/>
  <c r="F71" i="10"/>
  <c r="L71" i="10" s="1"/>
  <c r="F7" i="10"/>
  <c r="B10" i="3" l="1"/>
  <c r="B11" i="3"/>
  <c r="C12" i="3" l="1"/>
  <c r="C78" i="10"/>
  <c r="C54" i="10"/>
  <c r="F55" i="10"/>
  <c r="L55" i="10" s="1"/>
  <c r="E36" i="10"/>
  <c r="H78" i="10" l="1"/>
  <c r="C55" i="10"/>
  <c r="H54" i="10"/>
  <c r="I54" i="10" l="1"/>
  <c r="M54" i="10"/>
  <c r="I78" i="10"/>
  <c r="M78" i="10"/>
  <c r="E5" i="10"/>
  <c r="E43" i="10"/>
  <c r="E49" i="10"/>
  <c r="E54" i="10"/>
  <c r="E55" i="10" s="1"/>
  <c r="D55" i="10" s="1"/>
  <c r="E59" i="10"/>
  <c r="E18" i="10"/>
  <c r="E32" i="10"/>
  <c r="E15" i="10"/>
  <c r="E61" i="10"/>
  <c r="E44" i="10"/>
  <c r="E21" i="10"/>
  <c r="E11" i="10"/>
  <c r="E48" i="10"/>
  <c r="E64" i="10"/>
  <c r="E67" i="10"/>
  <c r="E70" i="10"/>
  <c r="E50" i="10"/>
  <c r="E60" i="10"/>
  <c r="E45" i="10"/>
  <c r="D54" i="10" l="1"/>
  <c r="E95" i="15" l="1"/>
  <c r="E96" i="15"/>
  <c r="E97" i="15"/>
  <c r="E98" i="15"/>
  <c r="D95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" i="15"/>
  <c r="E7" i="15"/>
  <c r="D7" i="15" s="1"/>
  <c r="E8" i="15"/>
  <c r="D8" i="15" s="1"/>
  <c r="E9" i="15"/>
  <c r="D9" i="15" s="1"/>
  <c r="E10" i="15"/>
  <c r="D10" i="15" s="1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95" i="13"/>
  <c r="D95" i="13" s="1"/>
  <c r="E96" i="13"/>
  <c r="I83" i="16" l="1"/>
  <c r="F83" i="16"/>
  <c r="J89" i="16" l="1"/>
  <c r="G89" i="16"/>
  <c r="L90" i="16"/>
  <c r="L89" i="16"/>
  <c r="L87" i="16"/>
  <c r="L83" i="16"/>
  <c r="K90" i="16" l="1"/>
  <c r="H90" i="16"/>
  <c r="F51" i="10" l="1"/>
  <c r="F72" i="10" s="1"/>
  <c r="F37" i="10"/>
  <c r="L37" i="10" s="1"/>
  <c r="F33" i="10"/>
  <c r="L33" i="10" s="1"/>
  <c r="L51" i="10" l="1"/>
  <c r="L72" i="10" s="1"/>
  <c r="F38" i="10"/>
  <c r="L38" i="10" s="1"/>
  <c r="E19" i="10"/>
  <c r="E14" i="10"/>
  <c r="E71" i="10"/>
  <c r="E20" i="10"/>
  <c r="G36" i="3"/>
  <c r="F23" i="3"/>
  <c r="L74" i="10" l="1"/>
  <c r="E22" i="10"/>
  <c r="F16" i="3"/>
  <c r="G26" i="3" s="1"/>
  <c r="G28" i="3" s="1"/>
  <c r="G40" i="3" s="1"/>
  <c r="E27" i="13" l="1"/>
  <c r="E29" i="13"/>
  <c r="E30" i="13"/>
  <c r="L79" i="16" l="1"/>
  <c r="H79" i="16" s="1"/>
  <c r="K79" i="16"/>
  <c r="L78" i="16"/>
  <c r="J78" i="16"/>
  <c r="G78" i="16"/>
  <c r="L76" i="16"/>
  <c r="L72" i="16"/>
  <c r="I72" i="16"/>
  <c r="F72" i="16"/>
  <c r="D6" i="15" l="1"/>
  <c r="D6" i="13" l="1"/>
  <c r="D27" i="13"/>
  <c r="D29" i="13"/>
  <c r="D30" i="13"/>
  <c r="D49" i="15" l="1"/>
  <c r="D50" i="15"/>
  <c r="D51" i="15"/>
  <c r="D52" i="15"/>
  <c r="D53" i="15"/>
  <c r="D54" i="15"/>
  <c r="D49" i="13"/>
  <c r="D53" i="13"/>
  <c r="L68" i="16" l="1"/>
  <c r="K68" i="16" s="1"/>
  <c r="L67" i="16"/>
  <c r="J67" i="16"/>
  <c r="J69" i="16" s="1"/>
  <c r="J80" i="16" s="1"/>
  <c r="J91" i="16" s="1"/>
  <c r="G67" i="16"/>
  <c r="G69" i="16" s="1"/>
  <c r="G80" i="16" s="1"/>
  <c r="G91" i="16" s="1"/>
  <c r="L65" i="16"/>
  <c r="L61" i="16"/>
  <c r="I61" i="16"/>
  <c r="F61" i="16"/>
  <c r="H68" i="16" l="1"/>
  <c r="L57" i="16" l="1"/>
  <c r="K57" i="16" s="1"/>
  <c r="J56" i="16"/>
  <c r="G56" i="16"/>
  <c r="L55" i="16"/>
  <c r="J55" i="16"/>
  <c r="G55" i="16"/>
  <c r="L53" i="16"/>
  <c r="L49" i="16"/>
  <c r="I49" i="16"/>
  <c r="I58" i="16" s="1"/>
  <c r="I69" i="16" s="1"/>
  <c r="I80" i="16" s="1"/>
  <c r="I91" i="16" s="1"/>
  <c r="F49" i="16"/>
  <c r="F58" i="16" s="1"/>
  <c r="F69" i="16" s="1"/>
  <c r="F80" i="16" s="1"/>
  <c r="F91" i="16" s="1"/>
  <c r="K58" i="16" l="1"/>
  <c r="K69" i="16" s="1"/>
  <c r="K80" i="16" s="1"/>
  <c r="K91" i="16" s="1"/>
  <c r="H57" i="16"/>
  <c r="H58" i="16" s="1"/>
  <c r="H69" i="16" s="1"/>
  <c r="H80" i="16" s="1"/>
  <c r="H91" i="16" s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F13" i="19"/>
  <c r="F24" i="19" s="1"/>
  <c r="G24" i="19" s="1"/>
  <c r="F9" i="19"/>
  <c r="E9" i="19"/>
  <c r="C9" i="19"/>
  <c r="C26" i="19" s="1"/>
  <c r="G8" i="19"/>
  <c r="G7" i="19"/>
  <c r="G13" i="19" l="1"/>
  <c r="E26" i="19"/>
  <c r="G61" i="19"/>
  <c r="F26" i="19"/>
  <c r="G39" i="19"/>
  <c r="C83" i="19"/>
  <c r="E83" i="19"/>
  <c r="G9" i="19"/>
  <c r="G26" i="19" s="1"/>
  <c r="F44" i="19"/>
  <c r="F81" i="19"/>
  <c r="G81" i="19" s="1"/>
  <c r="G44" i="19" l="1"/>
  <c r="F83" i="19"/>
  <c r="G83" i="19" s="1"/>
  <c r="J43" i="16" l="1"/>
  <c r="G43" i="16"/>
  <c r="D13" i="15" l="1"/>
  <c r="F123" i="15" l="1"/>
  <c r="L27" i="16" l="1"/>
  <c r="L38" i="16"/>
  <c r="L44" i="16"/>
  <c r="K44" i="16" s="1"/>
  <c r="L42" i="16"/>
  <c r="J42" i="16"/>
  <c r="G42" i="16"/>
  <c r="L40" i="16"/>
  <c r="L36" i="16"/>
  <c r="I36" i="16"/>
  <c r="F36" i="16"/>
  <c r="H44" i="16" l="1"/>
  <c r="E38" i="13" l="1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D47" i="13" s="1"/>
  <c r="E48" i="13"/>
  <c r="E50" i="13"/>
  <c r="D50" i="13" s="1"/>
  <c r="E51" i="13"/>
  <c r="D51" i="13" s="1"/>
  <c r="E52" i="13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D96" i="13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E120" i="13"/>
  <c r="D120" i="13" s="1"/>
  <c r="E121" i="13"/>
  <c r="D121" i="13" s="1"/>
  <c r="G123" i="13"/>
  <c r="H123" i="13"/>
  <c r="I123" i="13"/>
  <c r="J123" i="13"/>
  <c r="K123" i="13"/>
  <c r="L123" i="13"/>
  <c r="M123" i="13"/>
  <c r="C11" i="10" l="1"/>
  <c r="H11" i="10" s="1"/>
  <c r="C64" i="10"/>
  <c r="H64" i="10" s="1"/>
  <c r="C36" i="10"/>
  <c r="H36" i="10" s="1"/>
  <c r="D52" i="13"/>
  <c r="C4" i="10" s="1"/>
  <c r="D48" i="13"/>
  <c r="C5" i="10" s="1"/>
  <c r="H5" i="10" s="1"/>
  <c r="C61" i="10"/>
  <c r="H61" i="10" s="1"/>
  <c r="I36" i="10" l="1"/>
  <c r="M36" i="10"/>
  <c r="I61" i="10"/>
  <c r="M61" i="10"/>
  <c r="I64" i="10"/>
  <c r="M64" i="10"/>
  <c r="I5" i="10"/>
  <c r="M5" i="10"/>
  <c r="I11" i="10"/>
  <c r="M11" i="10"/>
  <c r="C7" i="10"/>
  <c r="H7" i="10" s="1"/>
  <c r="H4" i="10"/>
  <c r="D123" i="13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B80" i="16" s="1"/>
  <c r="B91" i="16" s="1"/>
  <c r="L10" i="16"/>
  <c r="K10" i="16" s="1"/>
  <c r="I8" i="16"/>
  <c r="L7" i="16"/>
  <c r="L5" i="16"/>
  <c r="I5" i="16"/>
  <c r="F5" i="16"/>
  <c r="F11" i="16" s="1"/>
  <c r="J11" i="16"/>
  <c r="G11" i="16"/>
  <c r="G22" i="16" s="1"/>
  <c r="G33" i="16" s="1"/>
  <c r="G45" i="16" s="1"/>
  <c r="I4" i="10" l="1"/>
  <c r="M4" i="10"/>
  <c r="I7" i="10"/>
  <c r="M7" i="10"/>
  <c r="H21" i="16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L80" i="16" s="1"/>
  <c r="L91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D5" i="13" s="1"/>
  <c r="E8" i="13"/>
  <c r="D8" i="13" s="1"/>
  <c r="E9" i="13"/>
  <c r="D9" i="13" s="1"/>
  <c r="E10" i="13"/>
  <c r="D10" i="13" s="1"/>
  <c r="E11" i="13"/>
  <c r="D11" i="13" s="1"/>
  <c r="E12" i="13"/>
  <c r="D12" i="13" s="1"/>
  <c r="E13" i="13"/>
  <c r="D13" i="13" s="1"/>
  <c r="E14" i="13"/>
  <c r="D14" i="13" s="1"/>
  <c r="E15" i="13"/>
  <c r="D15" i="13" s="1"/>
  <c r="E16" i="13"/>
  <c r="D16" i="13" s="1"/>
  <c r="E17" i="13"/>
  <c r="D17" i="13" s="1"/>
  <c r="E18" i="13"/>
  <c r="D18" i="13" s="1"/>
  <c r="C20" i="3" s="1"/>
  <c r="E19" i="13"/>
  <c r="D19" i="13" s="1"/>
  <c r="E20" i="13"/>
  <c r="D20" i="13" s="1"/>
  <c r="E21" i="13"/>
  <c r="D21" i="13" s="1"/>
  <c r="E22" i="13"/>
  <c r="D22" i="13" s="1"/>
  <c r="E23" i="13"/>
  <c r="D23" i="13" s="1"/>
  <c r="E24" i="13"/>
  <c r="D24" i="13" s="1"/>
  <c r="E25" i="13"/>
  <c r="D25" i="13" s="1"/>
  <c r="E26" i="13"/>
  <c r="D26" i="13" s="1"/>
  <c r="E31" i="13"/>
  <c r="D31" i="13" s="1"/>
  <c r="E32" i="13"/>
  <c r="D32" i="13" s="1"/>
  <c r="E33" i="13"/>
  <c r="D33" i="13" s="1"/>
  <c r="E34" i="13"/>
  <c r="D34" i="13" s="1"/>
  <c r="E35" i="13"/>
  <c r="D35" i="13" s="1"/>
  <c r="E39" i="15"/>
  <c r="E40" i="15"/>
  <c r="E41" i="15"/>
  <c r="E42" i="15"/>
  <c r="E43" i="15"/>
  <c r="E44" i="15"/>
  <c r="E45" i="15"/>
  <c r="E46" i="15"/>
  <c r="E47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29" i="15"/>
  <c r="E30" i="15"/>
  <c r="E31" i="15"/>
  <c r="E32" i="15"/>
  <c r="E33" i="15"/>
  <c r="E34" i="15"/>
  <c r="E35" i="15"/>
  <c r="C3" i="13"/>
  <c r="H33" i="16" l="1"/>
  <c r="H45" i="16" s="1"/>
  <c r="D31" i="15"/>
  <c r="D32" i="15"/>
  <c r="D33" i="15"/>
  <c r="D34" i="15"/>
  <c r="D91" i="15"/>
  <c r="C14" i="3" l="1"/>
  <c r="D21" i="10" l="1"/>
  <c r="D50" i="10"/>
  <c r="D111" i="15" l="1"/>
  <c r="D112" i="15"/>
  <c r="D61" i="15"/>
  <c r="D121" i="15" l="1"/>
  <c r="D120" i="15"/>
  <c r="D119" i="15"/>
  <c r="D118" i="15"/>
  <c r="D117" i="15"/>
  <c r="D116" i="15"/>
  <c r="D115" i="15"/>
  <c r="D114" i="15"/>
  <c r="D113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4" i="15"/>
  <c r="D93" i="15"/>
  <c r="D92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0" i="15"/>
  <c r="D59" i="15"/>
  <c r="D58" i="15"/>
  <c r="D57" i="15"/>
  <c r="D56" i="15"/>
  <c r="D55" i="15"/>
  <c r="D48" i="15"/>
  <c r="D47" i="15"/>
  <c r="D46" i="15"/>
  <c r="D45" i="15"/>
  <c r="D44" i="15"/>
  <c r="D43" i="15"/>
  <c r="D42" i="15"/>
  <c r="D41" i="15"/>
  <c r="D40" i="15"/>
  <c r="D39" i="15"/>
  <c r="E38" i="15"/>
  <c r="D38" i="15" s="1"/>
  <c r="D35" i="15"/>
  <c r="D30" i="15"/>
  <c r="D29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2" i="15"/>
  <c r="D11" i="15"/>
  <c r="E5" i="15"/>
  <c r="D5" i="15" s="1"/>
  <c r="E4" i="15"/>
  <c r="D4" i="15" s="1"/>
  <c r="C3" i="15"/>
  <c r="D28" i="15" l="1"/>
  <c r="D3" i="15" s="1"/>
  <c r="D123" i="15"/>
  <c r="D125" i="15" l="1"/>
  <c r="E3" i="15"/>
  <c r="F28" i="13" l="1"/>
  <c r="F123" i="13" l="1"/>
  <c r="E28" i="13"/>
  <c r="D28" i="13" s="1"/>
  <c r="D33" i="3" s="1"/>
  <c r="C28" i="10" l="1"/>
  <c r="D28" i="10" l="1"/>
  <c r="H28" i="10"/>
  <c r="Q123" i="13"/>
  <c r="P123" i="13"/>
  <c r="O123" i="13"/>
  <c r="N123" i="13"/>
  <c r="I28" i="10" l="1"/>
  <c r="M28" i="10"/>
  <c r="E4" i="13"/>
  <c r="D4" i="13" s="1"/>
  <c r="C43" i="10" l="1"/>
  <c r="H43" i="10" s="1"/>
  <c r="C44" i="10"/>
  <c r="H44" i="10" s="1"/>
  <c r="C45" i="10"/>
  <c r="H45" i="10" s="1"/>
  <c r="C48" i="10"/>
  <c r="H48" i="10" s="1"/>
  <c r="C15" i="10"/>
  <c r="H15" i="10" s="1"/>
  <c r="C49" i="10"/>
  <c r="H49" i="10" s="1"/>
  <c r="C67" i="10"/>
  <c r="H67" i="10" s="1"/>
  <c r="C20" i="10"/>
  <c r="H20" i="10" s="1"/>
  <c r="C18" i="10"/>
  <c r="H18" i="10" s="1"/>
  <c r="C19" i="10"/>
  <c r="H19" i="10" s="1"/>
  <c r="C70" i="10"/>
  <c r="H70" i="10" s="1"/>
  <c r="I20" i="10" l="1"/>
  <c r="M20" i="10"/>
  <c r="I48" i="10"/>
  <c r="M48" i="10"/>
  <c r="I45" i="10"/>
  <c r="M45" i="10"/>
  <c r="I70" i="10"/>
  <c r="M70" i="10"/>
  <c r="I19" i="10"/>
  <c r="M19" i="10"/>
  <c r="I49" i="10"/>
  <c r="M49" i="10"/>
  <c r="I44" i="10"/>
  <c r="M44" i="10"/>
  <c r="I67" i="10"/>
  <c r="M67" i="10"/>
  <c r="I18" i="10"/>
  <c r="M18" i="10"/>
  <c r="I15" i="10"/>
  <c r="M15" i="10"/>
  <c r="I43" i="10"/>
  <c r="M43" i="10"/>
  <c r="C51" i="10"/>
  <c r="H51" i="10" s="1"/>
  <c r="C60" i="10"/>
  <c r="H60" i="10" s="1"/>
  <c r="C59" i="10"/>
  <c r="H59" i="10" s="1"/>
  <c r="C14" i="10"/>
  <c r="C31" i="10"/>
  <c r="C30" i="10"/>
  <c r="D32" i="3"/>
  <c r="C13" i="3"/>
  <c r="C21" i="3"/>
  <c r="D6" i="3"/>
  <c r="I60" i="10" l="1"/>
  <c r="M60" i="10"/>
  <c r="I51" i="10"/>
  <c r="M51" i="10"/>
  <c r="I59" i="10"/>
  <c r="M59" i="10"/>
  <c r="D30" i="10"/>
  <c r="H30" i="10"/>
  <c r="C22" i="10"/>
  <c r="H22" i="10" s="1"/>
  <c r="H14" i="10"/>
  <c r="D31" i="10"/>
  <c r="H31" i="10"/>
  <c r="C71" i="10"/>
  <c r="C15" i="3"/>
  <c r="C16" i="3" s="1"/>
  <c r="C29" i="10"/>
  <c r="C32" i="10"/>
  <c r="H32" i="10" s="1"/>
  <c r="I32" i="10" l="1"/>
  <c r="M32" i="10"/>
  <c r="I31" i="10"/>
  <c r="M31" i="10"/>
  <c r="I30" i="10"/>
  <c r="M30" i="10"/>
  <c r="I14" i="10"/>
  <c r="M14" i="10"/>
  <c r="M22" i="10"/>
  <c r="I22" i="10"/>
  <c r="C72" i="10"/>
  <c r="H72" i="10" s="1"/>
  <c r="H71" i="10"/>
  <c r="C24" i="10"/>
  <c r="H24" i="10" s="1"/>
  <c r="M24" i="10" s="1"/>
  <c r="D29" i="10"/>
  <c r="C33" i="10"/>
  <c r="C37" i="10"/>
  <c r="H37" i="10" s="1"/>
  <c r="C82" i="10"/>
  <c r="D34" i="3"/>
  <c r="I37" i="10" l="1"/>
  <c r="M37" i="10"/>
  <c r="I71" i="10"/>
  <c r="M71" i="10"/>
  <c r="I72" i="10"/>
  <c r="M72" i="10"/>
  <c r="C38" i="10"/>
  <c r="C74" i="10" l="1"/>
  <c r="C80" i="10" l="1"/>
  <c r="C81" i="10"/>
  <c r="E37" i="10"/>
  <c r="D37" i="10" s="1"/>
  <c r="D19" i="10"/>
  <c r="D11" i="10"/>
  <c r="D20" i="10"/>
  <c r="D15" i="10"/>
  <c r="D61" i="10"/>
  <c r="D45" i="10"/>
  <c r="D18" i="10"/>
  <c r="D14" i="10"/>
  <c r="D60" i="10"/>
  <c r="C83" i="10" l="1"/>
  <c r="D71" i="10"/>
  <c r="E51" i="10"/>
  <c r="E72" i="10" s="1"/>
  <c r="D36" i="10"/>
  <c r="D32" i="10"/>
  <c r="D43" i="10"/>
  <c r="E33" i="10"/>
  <c r="E38" i="10" s="1"/>
  <c r="D51" i="10" l="1"/>
  <c r="D38" i="10"/>
  <c r="D33" i="10"/>
  <c r="D22" i="10"/>
  <c r="D44" i="10"/>
  <c r="D70" i="10" l="1"/>
  <c r="D67" i="10"/>
  <c r="D49" i="10"/>
  <c r="D48" i="10"/>
  <c r="D59" i="10" l="1"/>
  <c r="D64" i="10"/>
  <c r="D72" i="10" l="1"/>
  <c r="C22" i="3" l="1"/>
  <c r="D36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D143" i="1" s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N4" i="6"/>
  <c r="L4" i="6" s="1"/>
  <c r="G4" i="6" s="1"/>
  <c r="C4" i="6" s="1"/>
  <c r="N5" i="6"/>
  <c r="L5" i="6" s="1"/>
  <c r="G5" i="6" s="1"/>
  <c r="H5" i="6" s="1"/>
  <c r="N6" i="6"/>
  <c r="L6" i="6" s="1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H11" i="6" s="1"/>
  <c r="N12" i="6"/>
  <c r="L12" i="6" s="1"/>
  <c r="G12" i="6" s="1"/>
  <c r="N13" i="6"/>
  <c r="L13" i="6" s="1"/>
  <c r="G13" i="6" s="1"/>
  <c r="N14" i="6"/>
  <c r="L14" i="6" s="1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G49" i="6" s="1"/>
  <c r="N20" i="6"/>
  <c r="L20" i="6" s="1"/>
  <c r="G20" i="6" s="1"/>
  <c r="N21" i="6"/>
  <c r="L21" i="6"/>
  <c r="G21" i="6" s="1"/>
  <c r="H21" i="6" s="1"/>
  <c r="N22" i="6"/>
  <c r="L22" i="6" s="1"/>
  <c r="G22" i="6" s="1"/>
  <c r="N23" i="6"/>
  <c r="L23" i="6" s="1"/>
  <c r="G23" i="6" s="1"/>
  <c r="N24" i="6"/>
  <c r="L24" i="6" s="1"/>
  <c r="G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C32" i="6" s="1"/>
  <c r="N33" i="6"/>
  <c r="L33" i="6" s="1"/>
  <c r="G33" i="6" s="1"/>
  <c r="N34" i="6"/>
  <c r="L34" i="6" s="1"/>
  <c r="G34" i="6" s="1"/>
  <c r="N35" i="6"/>
  <c r="L35" i="6" s="1"/>
  <c r="G35" i="6" s="1"/>
  <c r="N36" i="6"/>
  <c r="L36" i="6" s="1"/>
  <c r="G36" i="6" s="1"/>
  <c r="N37" i="6"/>
  <c r="L37" i="6"/>
  <c r="G37" i="6" s="1"/>
  <c r="C37" i="6" s="1"/>
  <c r="N38" i="6"/>
  <c r="L38" i="6" s="1"/>
  <c r="G38" i="6" s="1"/>
  <c r="N39" i="6"/>
  <c r="L39" i="6"/>
  <c r="G39" i="6" s="1"/>
  <c r="C39" i="6" s="1"/>
  <c r="N40" i="6"/>
  <c r="L40" i="6" s="1"/>
  <c r="G40" i="6" s="1"/>
  <c r="N41" i="6"/>
  <c r="L41" i="6" s="1"/>
  <c r="G41" i="6" s="1"/>
  <c r="N42" i="6"/>
  <c r="L42" i="6"/>
  <c r="G42" i="6" s="1"/>
  <c r="I42" i="6" s="1"/>
  <c r="N43" i="6"/>
  <c r="L43" i="6" s="1"/>
  <c r="G43" i="6" s="1"/>
  <c r="N44" i="6"/>
  <c r="L44" i="6"/>
  <c r="G44" i="6" s="1"/>
  <c r="I44" i="6" s="1"/>
  <c r="N45" i="6"/>
  <c r="L45" i="6" s="1"/>
  <c r="G45" i="6" s="1"/>
  <c r="N46" i="6"/>
  <c r="L46" i="6"/>
  <c r="G46" i="6" s="1"/>
  <c r="N47" i="6"/>
  <c r="L47" i="6" s="1"/>
  <c r="G47" i="6" s="1"/>
  <c r="H47" i="6" s="1"/>
  <c r="N48" i="6"/>
  <c r="L48" i="6" s="1"/>
  <c r="G48" i="6" s="1"/>
  <c r="F49" i="6"/>
  <c r="J49" i="6"/>
  <c r="J51" i="6" s="1"/>
  <c r="M49" i="6"/>
  <c r="N53" i="6"/>
  <c r="N55" i="6"/>
  <c r="N4" i="9"/>
  <c r="L4" i="9" s="1"/>
  <c r="G4" i="9" s="1"/>
  <c r="N5" i="9"/>
  <c r="L5" i="9"/>
  <c r="G5" i="9" s="1"/>
  <c r="H5" i="9" s="1"/>
  <c r="N6" i="9"/>
  <c r="L6" i="9" s="1"/>
  <c r="G6" i="9" s="1"/>
  <c r="N7" i="9"/>
  <c r="L7" i="9" s="1"/>
  <c r="G7" i="9" s="1"/>
  <c r="N8" i="9"/>
  <c r="L8" i="9" s="1"/>
  <c r="G8" i="9" s="1"/>
  <c r="C8" i="9" s="1"/>
  <c r="N9" i="9"/>
  <c r="L9" i="9" s="1"/>
  <c r="G9" i="9" s="1"/>
  <c r="C9" i="9" s="1"/>
  <c r="N10" i="9"/>
  <c r="L10" i="9" s="1"/>
  <c r="G10" i="9" s="1"/>
  <c r="N11" i="9"/>
  <c r="L11" i="9" s="1"/>
  <c r="G11" i="9" s="1"/>
  <c r="C11" i="9" s="1"/>
  <c r="N12" i="9"/>
  <c r="L12" i="9" s="1"/>
  <c r="G12" i="9" s="1"/>
  <c r="I12" i="9" s="1"/>
  <c r="N13" i="9"/>
  <c r="L13" i="9" s="1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 s="1"/>
  <c r="G20" i="9" s="1"/>
  <c r="N21" i="9"/>
  <c r="L21" i="9"/>
  <c r="G21" i="9" s="1"/>
  <c r="I21" i="9" s="1"/>
  <c r="N22" i="9"/>
  <c r="L22" i="9" s="1"/>
  <c r="G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H27" i="9" s="1"/>
  <c r="C28" i="9"/>
  <c r="H28" i="9"/>
  <c r="I28" i="9"/>
  <c r="N28" i="9"/>
  <c r="L28" i="9" s="1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 s="1"/>
  <c r="G33" i="9" s="1"/>
  <c r="C34" i="9"/>
  <c r="H34" i="9"/>
  <c r="I34" i="9"/>
  <c r="N34" i="9"/>
  <c r="L34" i="9"/>
  <c r="N35" i="9"/>
  <c r="L35" i="9" s="1"/>
  <c r="G35" i="9" s="1"/>
  <c r="N36" i="9"/>
  <c r="L36" i="9"/>
  <c r="G36" i="9" s="1"/>
  <c r="N37" i="9"/>
  <c r="L37" i="9" s="1"/>
  <c r="G37" i="9" s="1"/>
  <c r="H37" i="9" s="1"/>
  <c r="N38" i="9"/>
  <c r="L38" i="9" s="1"/>
  <c r="G38" i="9" s="1"/>
  <c r="N39" i="9"/>
  <c r="L39" i="9" s="1"/>
  <c r="G39" i="9" s="1"/>
  <c r="N40" i="9"/>
  <c r="L40" i="9" s="1"/>
  <c r="G40" i="9" s="1"/>
  <c r="N41" i="9"/>
  <c r="L41" i="9" s="1"/>
  <c r="G41" i="9" s="1"/>
  <c r="N42" i="9"/>
  <c r="L42" i="9"/>
  <c r="G42" i="9" s="1"/>
  <c r="C42" i="9" s="1"/>
  <c r="N43" i="9"/>
  <c r="L43" i="9" s="1"/>
  <c r="G43" i="9" s="1"/>
  <c r="N44" i="9"/>
  <c r="L44" i="9"/>
  <c r="G44" i="9" s="1"/>
  <c r="C44" i="9" s="1"/>
  <c r="N45" i="9"/>
  <c r="L45" i="9" s="1"/>
  <c r="G45" i="9" s="1"/>
  <c r="N46" i="9"/>
  <c r="L46" i="9" s="1"/>
  <c r="G46" i="9" s="1"/>
  <c r="N47" i="9"/>
  <c r="L47" i="9"/>
  <c r="G47" i="9" s="1"/>
  <c r="I47" i="9" s="1"/>
  <c r="N48" i="9"/>
  <c r="L48" i="9" s="1"/>
  <c r="G48" i="9" s="1"/>
  <c r="F49" i="9"/>
  <c r="J49" i="9"/>
  <c r="J51" i="9" s="1"/>
  <c r="N53" i="9"/>
  <c r="N55" i="9"/>
  <c r="I23" i="9"/>
  <c r="H29" i="9"/>
  <c r="I41" i="9"/>
  <c r="I36" i="9"/>
  <c r="C14" i="9"/>
  <c r="C34" i="6"/>
  <c r="H25" i="6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25" i="9"/>
  <c r="H21" i="9"/>
  <c r="C21" i="9"/>
  <c r="H39" i="6"/>
  <c r="H26" i="6"/>
  <c r="C43" i="9"/>
  <c r="G53" i="9"/>
  <c r="H41" i="6"/>
  <c r="I41" i="6"/>
  <c r="C41" i="6"/>
  <c r="C10" i="6"/>
  <c r="I10" i="6"/>
  <c r="H10" i="6"/>
  <c r="C46" i="9"/>
  <c r="H46" i="9"/>
  <c r="I46" i="9"/>
  <c r="C7" i="9"/>
  <c r="I7" i="9"/>
  <c r="H7" i="9"/>
  <c r="H30" i="6"/>
  <c r="C30" i="6"/>
  <c r="I30" i="6"/>
  <c r="H13" i="6"/>
  <c r="C13" i="6"/>
  <c r="I13" i="6"/>
  <c r="H9" i="6"/>
  <c r="I9" i="6"/>
  <c r="C9" i="6"/>
  <c r="C39" i="9"/>
  <c r="I39" i="9"/>
  <c r="H39" i="9"/>
  <c r="I46" i="6"/>
  <c r="H46" i="6"/>
  <c r="C46" i="6"/>
  <c r="I36" i="6"/>
  <c r="H36" i="6"/>
  <c r="C36" i="6"/>
  <c r="I32" i="6"/>
  <c r="I38" i="6"/>
  <c r="H38" i="6"/>
  <c r="C38" i="6"/>
  <c r="H28" i="6"/>
  <c r="I28" i="6"/>
  <c r="C28" i="6"/>
  <c r="C21" i="6"/>
  <c r="I39" i="6"/>
  <c r="H25" i="9"/>
  <c r="H8" i="9"/>
  <c r="I8" i="9"/>
  <c r="H43" i="9"/>
  <c r="I43" i="9"/>
  <c r="I27" i="9"/>
  <c r="I19" i="9"/>
  <c r="I49" i="9" s="1"/>
  <c r="H19" i="9"/>
  <c r="H49" i="9"/>
  <c r="G49" i="9"/>
  <c r="G51" i="9" s="1"/>
  <c r="C19" i="9"/>
  <c r="H42" i="6"/>
  <c r="I34" i="6"/>
  <c r="H34" i="6"/>
  <c r="C23" i="6"/>
  <c r="H23" i="6"/>
  <c r="C11" i="6"/>
  <c r="C47" i="9"/>
  <c r="C37" i="9"/>
  <c r="C32" i="9"/>
  <c r="H26" i="9"/>
  <c r="I26" i="9"/>
  <c r="C12" i="9"/>
  <c r="H4" i="9"/>
  <c r="H15" i="9" s="1"/>
  <c r="H51" i="9" s="1"/>
  <c r="C4" i="9"/>
  <c r="C25" i="6"/>
  <c r="I25" i="6"/>
  <c r="H41" i="9"/>
  <c r="C41" i="9"/>
  <c r="C36" i="9"/>
  <c r="H36" i="9"/>
  <c r="I29" i="9"/>
  <c r="C29" i="9"/>
  <c r="C23" i="9"/>
  <c r="H23" i="9"/>
  <c r="I11" i="9"/>
  <c r="H11" i="9"/>
  <c r="H37" i="6"/>
  <c r="C31" i="6"/>
  <c r="I31" i="6"/>
  <c r="H27" i="6"/>
  <c r="C27" i="6"/>
  <c r="I27" i="6"/>
  <c r="I8" i="6"/>
  <c r="I4" i="9"/>
  <c r="C26" i="9"/>
  <c r="I44" i="9"/>
  <c r="H44" i="9"/>
  <c r="H14" i="9"/>
  <c r="I14" i="9"/>
  <c r="I5" i="9"/>
  <c r="C5" i="9"/>
  <c r="C45" i="6"/>
  <c r="I45" i="6"/>
  <c r="H45" i="6"/>
  <c r="C22" i="9" l="1"/>
  <c r="I22" i="9"/>
  <c r="H22" i="9"/>
  <c r="C10" i="9"/>
  <c r="H10" i="9"/>
  <c r="I10" i="9"/>
  <c r="H6" i="9"/>
  <c r="C6" i="9"/>
  <c r="I6" i="9"/>
  <c r="H43" i="6"/>
  <c r="I43" i="6"/>
  <c r="C43" i="6"/>
  <c r="H40" i="6"/>
  <c r="I40" i="6"/>
  <c r="C40" i="6"/>
  <c r="H12" i="6"/>
  <c r="I12" i="6"/>
  <c r="C12" i="6"/>
  <c r="I40" i="9"/>
  <c r="H40" i="9"/>
  <c r="C40" i="9"/>
  <c r="C33" i="9"/>
  <c r="H33" i="9"/>
  <c r="I33" i="9"/>
  <c r="I13" i="9"/>
  <c r="C13" i="9"/>
  <c r="H13" i="9"/>
  <c r="I48" i="6"/>
  <c r="H48" i="6"/>
  <c r="C48" i="6"/>
  <c r="I33" i="6"/>
  <c r="H33" i="6"/>
  <c r="C33" i="6"/>
  <c r="H24" i="6"/>
  <c r="C24" i="6"/>
  <c r="I24" i="6"/>
  <c r="I20" i="6"/>
  <c r="H20" i="6"/>
  <c r="C20" i="6"/>
  <c r="C14" i="6"/>
  <c r="H14" i="6"/>
  <c r="I14" i="6"/>
  <c r="C45" i="9"/>
  <c r="I45" i="9"/>
  <c r="H45" i="9"/>
  <c r="H38" i="9"/>
  <c r="C38" i="9"/>
  <c r="I38" i="9"/>
  <c r="H35" i="9"/>
  <c r="C35" i="9"/>
  <c r="I35" i="9"/>
  <c r="H20" i="9"/>
  <c r="I20" i="9"/>
  <c r="C20" i="9"/>
  <c r="H35" i="6"/>
  <c r="C35" i="6"/>
  <c r="I35" i="6"/>
  <c r="H22" i="6"/>
  <c r="C22" i="6"/>
  <c r="I22" i="6"/>
  <c r="G55" i="6"/>
  <c r="N56" i="6" s="1"/>
  <c r="G51" i="6"/>
  <c r="H6" i="6"/>
  <c r="I6" i="6"/>
  <c r="C6" i="6"/>
  <c r="C5" i="6"/>
  <c r="I19" i="6"/>
  <c r="I49" i="6" s="1"/>
  <c r="I37" i="6"/>
  <c r="C44" i="6"/>
  <c r="H12" i="9"/>
  <c r="H32" i="9"/>
  <c r="I42" i="9"/>
  <c r="H47" i="9"/>
  <c r="I24" i="9"/>
  <c r="C27" i="9"/>
  <c r="H32" i="6"/>
  <c r="I47" i="6"/>
  <c r="N54" i="9"/>
  <c r="C29" i="6"/>
  <c r="C30" i="9"/>
  <c r="G55" i="9"/>
  <c r="N56" i="9" s="1"/>
  <c r="C19" i="6"/>
  <c r="H44" i="6"/>
  <c r="H9" i="9"/>
  <c r="I37" i="9"/>
  <c r="H42" i="9"/>
  <c r="H24" i="9"/>
  <c r="H29" i="6"/>
  <c r="I5" i="6"/>
  <c r="C47" i="6"/>
  <c r="H30" i="9"/>
  <c r="I11" i="6"/>
  <c r="I9" i="9"/>
  <c r="H8" i="6"/>
  <c r="H19" i="6"/>
  <c r="H49" i="6" s="1"/>
  <c r="H51" i="6" s="1"/>
  <c r="C42" i="6"/>
  <c r="I26" i="6"/>
  <c r="I21" i="6"/>
  <c r="G143" i="1"/>
  <c r="G144" i="1" s="1"/>
  <c r="L31" i="9"/>
  <c r="G31" i="9" s="1"/>
  <c r="G56" i="1"/>
  <c r="D56" i="1"/>
  <c r="D144" i="1" s="1"/>
  <c r="E3" i="13"/>
  <c r="D3" i="13" l="1"/>
  <c r="D125" i="13"/>
  <c r="C31" i="9"/>
  <c r="I31" i="9"/>
  <c r="H31" i="9"/>
  <c r="C23" i="3"/>
  <c r="D26" i="3" s="1"/>
  <c r="D28" i="3" s="1"/>
  <c r="D40" i="3" s="1"/>
  <c r="D5" i="10" l="1"/>
  <c r="F24" i="10" l="1"/>
  <c r="F74" i="10" l="1"/>
  <c r="I24" i="10"/>
  <c r="L80" i="10" l="1"/>
  <c r="E4" i="10" l="1"/>
  <c r="E7" i="10" s="1"/>
  <c r="D4" i="10" l="1"/>
  <c r="D7" i="10" l="1"/>
  <c r="E24" i="10"/>
  <c r="E74" i="10" l="1"/>
  <c r="D74" i="10" s="1"/>
  <c r="D24" i="10"/>
  <c r="M29" i="10"/>
  <c r="I29" i="10"/>
  <c r="H33" i="10"/>
  <c r="I33" i="10" s="1"/>
  <c r="H38" i="10"/>
  <c r="M38" i="10" s="1"/>
  <c r="H29" i="10"/>
  <c r="G33" i="10"/>
  <c r="G74" i="10"/>
  <c r="H74" i="10" l="1"/>
  <c r="H80" i="10" s="1"/>
  <c r="G80" i="10"/>
  <c r="I38" i="10"/>
  <c r="M33" i="10"/>
  <c r="M74" i="10" l="1"/>
  <c r="I74" i="10"/>
  <c r="M80" i="10"/>
  <c r="I80" i="10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Profit 9 months Jan - Sep 18
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<sst xmlns="http://schemas.openxmlformats.org/spreadsheetml/2006/main" count="2900" uniqueCount="1155">
  <si>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</si>
  <si>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</si>
  <si>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</si>
  <si>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</si>
  <si>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</si>
  <si>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</si>
  <si>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</si>
  <si>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</si>
  <si>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</si>
  <si>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</si>
  <si>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</si>
  <si>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</si>
  <si>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</si>
  <si>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</si>
  <si>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</si>
  <si>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</si>
  <si>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</si>
  <si>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</si>
  <si>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</si>
  <si>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</si>
  <si>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</si>
  <si>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</si>
  <si>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</si>
  <si>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</si>
  <si>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</si>
  <si>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</si>
  <si>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</si>
  <si>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</si>
  <si>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</si>
  <si>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</si>
  <si>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</si>
  <si>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</si>
  <si>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</si>
  <si>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</si>
  <si>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</si>
  <si>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</si>
  <si>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</si>
  <si>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</si>
  <si>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</si>
  <si>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</si>
  <si>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</si>
  <si>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</si>
  <si>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</si>
  <si>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</si>
  <si>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</si>
  <si>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</si>
  <si>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</si>
  <si>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</si>
  <si>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</si>
  <si>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</si>
  <si>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</si>
  <si>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</si>
  <si>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</si>
  <si>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</si>
  <si>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</si>
  <si>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</si>
  <si>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</si>
  <si>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</si>
  <si>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</si>
  <si>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</si>
  <si>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</si>
  <si>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</si>
  <si>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</si>
  <si>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</si>
  <si>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</si>
  <si>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</si>
  <si>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</si>
  <si>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</si>
  <si>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</si>
  <si>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</si>
  <si>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</si>
  <si>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</si>
  <si>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</si>
  <si>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</si>
  <si>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</si>
  <si>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</si>
  <si>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</si>
  <si>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</si>
  <si>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</si>
  <si>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</si>
  <si>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</si>
  <si>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</si>
  <si>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</si>
  <si>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</si>
  <si>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</si>
  <si>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</si>
  <si>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</si>
  <si>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</si>
  <si>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</si>
  <si>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</si>
  <si>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</si>
  <si>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</si>
  <si>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</si>
  <si>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</si>
  <si>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</si>
  <si>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</si>
  <si>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</si>
  <si>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</si>
  <si>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</si>
  <si>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</si>
  <si>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</si>
  <si>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</si>
  <si>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</si>
  <si>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</si>
  <si>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</si>
  <si>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</si>
  <si>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</si>
  <si>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</si>
  <si>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</si>
  <si>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</si>
  <si>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</si>
  <si>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</si>
  <si>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</si>
  <si>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</si>
  <si>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</si>
  <si>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</si>
  <si>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</si>
  <si>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</si>
  <si>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</si>
  <si>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</si>
  <si>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</si>
  <si>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</si>
  <si>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</si>
  <si>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</si>
  <si>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</si>
  <si>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</si>
  <si>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</si>
  <si>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</si>
  <si>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</si>
  <si>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</si>
  <si>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</si>
  <si>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</si>
  <si>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</si>
  <si>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</si>
  <si>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</si>
  <si>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</si>
  <si>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</si>
  <si>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</si>
  <si>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</si>
  <si>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</si>
  <si>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</si>
  <si>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</si>
  <si>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</si>
  <si>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</si>
  <si>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</si>
  <si>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</si>
  <si>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</si>
  <si>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</si>
  <si>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</si>
  <si>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</si>
  <si>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</si>
  <si>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</si>
  <si>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</si>
  <si>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</si>
  <si>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</si>
  <si>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</si>
  <si>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</si>
  <si>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</si>
  <si>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</si>
  <si>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</si>
  <si>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</si>
  <si>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</si>
  <si>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</si>
  <si>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</si>
  <si>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</si>
  <si>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</si>
  <si>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</si>
  <si>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</si>
  <si>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</si>
  <si>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</si>
  <si>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</si>
  <si>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</si>
  <si>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</si>
  <si>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</si>
  <si>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</si>
  <si>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</si>
  <si>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</si>
  <si>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</si>
  <si>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</si>
  <si>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</si>
  <si>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</si>
  <si>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</si>
  <si>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</si>
  <si>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</si>
  <si>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</si>
  <si>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</si>
  <si>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</si>
  <si>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</si>
  <si>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</si>
  <si>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</si>
  <si>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</si>
  <si>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</si>
  <si>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</si>
  <si>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</si>
  <si>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</si>
  <si>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</si>
  <si>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</si>
  <si>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</si>
  <si>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</si>
  <si>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</si>
  <si>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</si>
  <si>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</si>
  <si>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</si>
  <si>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</si>
  <si>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</si>
  <si>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</si>
  <si>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</si>
  <si>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</si>
  <si>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</si>
  <si>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</si>
  <si>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</si>
  <si>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</si>
  <si>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</si>
  <si>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</si>
  <si>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</si>
  <si>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</si>
  <si>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</si>
  <si>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</si>
  <si>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</si>
  <si>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</si>
  <si>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</si>
  <si>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</si>
  <si>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</si>
  <si>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</si>
  <si>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</si>
  <si>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</si>
  <si>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</si>
  <si>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</si>
  <si>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</si>
  <si>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</si>
  <si>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</si>
  <si>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</si>
  <si>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</si>
  <si>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</si>
  <si>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</si>
  <si>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</si>
  <si>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</si>
  <si>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</si>
  <si>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</si>
  <si>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</si>
  <si>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</si>
  <si>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</si>
  <si>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</si>
  <si>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</si>
  <si>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</si>
  <si>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</si>
  <si>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</si>
  <si>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</si>
  <si>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</si>
  <si>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</si>
  <si>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</si>
  <si>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</si>
  <si>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</si>
  <si>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</si>
  <si>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</si>
  <si>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</si>
  <si>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</si>
  <si>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</si>
  <si>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</si>
  <si>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</si>
  <si>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</si>
  <si>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</si>
  <si>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</si>
  <si>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</si>
  <si>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</si>
  <si>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</si>
  <si>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</si>
  <si>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</si>
  <si>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</si>
  <si>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</si>
  <si>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</si>
  <si>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</si>
  <si>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</si>
  <si>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</si>
  <si>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</si>
  <si>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</si>
  <si>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</si>
  <si>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</si>
  <si>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</si>
  <si>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</si>
  <si>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</si>
  <si>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</si>
  <si>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</si>
  <si>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</si>
  <si>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</si>
  <si>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</si>
  <si>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</si>
  <si>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</si>
  <si>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</si>
  <si>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</si>
  <si>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</si>
  <si>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</si>
  <si>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</si>
  <si>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</si>
  <si>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</si>
  <si>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</si>
  <si>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</si>
  <si>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</si>
  <si>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</si>
  <si>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</si>
  <si>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</si>
  <si>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</si>
  <si>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</si>
  <si>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</si>
  <si>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</si>
  <si>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</si>
  <si>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</si>
  <si>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</si>
  <si>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</si>
  <si>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</si>
  <si>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</si>
  <si>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</si>
  <si>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</si>
  <si>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</si>
  <si>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</si>
  <si>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</si>
  <si>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</si>
  <si>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</si>
  <si>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</si>
  <si>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</si>
  <si>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</si>
  <si>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</si>
  <si>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</si>
  <si>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</si>
  <si>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</si>
  <si>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</si>
  <si>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</si>
  <si>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</si>
  <si>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</si>
  <si>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</si>
  <si>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</si>
  <si>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</si>
  <si>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</si>
  <si>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</si>
  <si>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</si>
  <si>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</si>
  <si>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</si>
  <si>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</si>
  <si>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</si>
  <si>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</si>
  <si>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</si>
  <si>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</si>
  <si>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</si>
  <si>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</si>
  <si>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</si>
  <si>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</si>
  <si>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</si>
  <si>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</si>
  <si>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</si>
  <si>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</si>
  <si>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</si>
  <si>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</si>
  <si>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</si>
  <si>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</si>
  <si>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</si>
  <si>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</si>
  <si>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</si>
  <si>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</si>
  <si>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</si>
  <si>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</si>
  <si>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</si>
  <si>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</si>
  <si>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</si>
  <si>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</si>
  <si>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</si>
  <si>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</si>
  <si>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</si>
  <si>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</si>
  <si>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</si>
  <si>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</si>
  <si>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</si>
  <si>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</si>
  <si>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</si>
  <si>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</si>
  <si>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</si>
  <si>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</si>
  <si>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</si>
  <si>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</si>
  <si>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</si>
  <si>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</si>
  <si>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</si>
  <si>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</si>
  <si>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</si>
  <si>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</si>
  <si>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</si>
  <si>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</si>
  <si>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</si>
  <si>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</si>
  <si>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</si>
  <si>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</si>
  <si>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</si>
  <si>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</si>
  <si>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</si>
  <si>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</si>
  <si>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</si>
  <si>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</si>
  <si>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</si>
  <si>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</si>
  <si>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</si>
  <si>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</si>
  <si>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</si>
  <si>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</si>
  <si>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</si>
  <si>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</si>
  <si>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</si>
  <si>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</si>
  <si>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</si>
  <si>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</si>
  <si>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</si>
  <si>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</si>
  <si>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</si>
  <si>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</si>
  <si>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</si>
  <si>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</si>
  <si>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</si>
  <si>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</si>
  <si>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</si>
  <si>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</si>
  <si>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</si>
  <si>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</si>
  <si>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</si>
  <si>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</si>
  <si>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</si>
  <si>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</si>
  <si>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</si>
  <si>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</si>
  <si>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</si>
  <si>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</si>
  <si>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</si>
  <si>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</si>
  <si>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</si>
  <si>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</si>
  <si>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</si>
  <si>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</si>
  <si>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</si>
  <si>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</si>
  <si>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</si>
  <si>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</si>
  <si>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</si>
  <si>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</si>
  <si>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</si>
  <si>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</si>
  <si>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</si>
  <si>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</si>
  <si>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</si>
  <si>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</si>
  <si>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</si>
  <si>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</si>
  <si>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</si>
  <si>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</si>
  <si>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</si>
  <si>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</si>
  <si>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</si>
  <si>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</si>
  <si>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</si>
  <si>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</si>
  <si>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</si>
  <si>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</si>
  <si>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</si>
  <si>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</si>
  <si>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</si>
  <si>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</si>
  <si>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</si>
  <si>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</si>
  <si>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</si>
  <si>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</si>
  <si>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</si>
  <si>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</si>
  <si>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</si>
  <si>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</si>
  <si>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</si>
  <si>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</si>
  <si>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</si>
  <si>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</si>
  <si>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</si>
  <si>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</si>
  <si>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</si>
  <si>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</si>
  <si>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</si>
  <si>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</si>
  <si>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</si>
  <si>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</si>
  <si>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</si>
  <si>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</si>
  <si>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</si>
  <si>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</si>
  <si>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</si>
  <si>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</si>
  <si>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</si>
  <si>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</si>
  <si>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</si>
  <si>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</si>
  <si>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</si>
  <si>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</si>
  <si>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</si>
  <si>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</si>
  <si>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</si>
  <si>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</si>
  <si>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</si>
  <si>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</si>
  <si>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</si>
  <si>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</si>
  <si>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</si>
  <si>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</si>
  <si>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</si>
  <si>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</si>
  <si>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</si>
  <si>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</si>
  <si>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</si>
  <si>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</si>
  <si>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</si>
  <si>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</si>
  <si>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</si>
  <si>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</si>
  <si>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</si>
  <si>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</si>
  <si>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</si>
  <si>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</si>
  <si>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</si>
  <si>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</si>
  <si>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</si>
  <si>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</si>
  <si>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</si>
  <si>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</si>
  <si>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</si>
  <si>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</si>
  <si>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</si>
  <si>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</si>
  <si>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</si>
  <si>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</si>
  <si>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</si>
  <si>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</si>
  <si>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</si>
  <si>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</si>
  <si>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</si>
  <si>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</si>
  <si>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</si>
  <si>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</si>
  <si>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</si>
  <si>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</si>
  <si>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</si>
  <si>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</si>
  <si>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</si>
  <si>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</si>
  <si>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</si>
  <si>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</si>
  <si>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</si>
  <si>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</si>
  <si>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</si>
  <si>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</si>
  <si>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</si>
  <si>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</si>
  <si>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</si>
  <si>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</si>
  <si>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</si>
  <si>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</si>
  <si>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</si>
  <si>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</si>
  <si>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</si>
  <si>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</si>
  <si>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</si>
  <si>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</si>
  <si>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</si>
  <si>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</si>
  <si>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</si>
  <si>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</si>
  <si>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</si>
  <si>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</si>
  <si>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</si>
  <si>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</si>
  <si>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</si>
  <si>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</si>
  <si>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</si>
  <si>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</si>
  <si>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</si>
  <si>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</si>
  <si>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</si>
  <si>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</si>
  <si>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</si>
  <si>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</si>
  <si>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</si>
  <si>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</si>
  <si>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</si>
  <si>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</si>
  <si>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</si>
  <si>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</si>
  <si>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</si>
  <si>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</si>
  <si>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</si>
  <si>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</si>
  <si>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</si>
  <si>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</si>
  <si>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</si>
  <si>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</si>
  <si>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</si>
  <si>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</si>
  <si>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</si>
  <si>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</si>
  <si>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</si>
  <si>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</si>
  <si>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</si>
  <si>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</si>
  <si>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</si>
  <si>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</si>
  <si>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</si>
  <si>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</si>
  <si>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</si>
  <si>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</si>
  <si>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</si>
  <si>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</si>
  <si>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</si>
  <si>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</si>
  <si>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</si>
  <si>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</si>
  <si>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</si>
  <si>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</si>
  <si>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</si>
  <si>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</si>
  <si>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</si>
  <si>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</si>
  <si>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</si>
  <si>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</si>
  <si>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</si>
  <si>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</si>
  <si>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</si>
  <si>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</si>
  <si>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</si>
  <si>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</si>
  <si>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</si>
  <si>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</si>
  <si>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</si>
  <si>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</si>
  <si>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</si>
  <si>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</si>
  <si>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</si>
  <si>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</si>
  <si>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</si>
  <si>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</si>
  <si>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</si>
  <si>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</si>
  <si>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</si>
  <si>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</si>
  <si>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</si>
  <si>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</si>
  <si>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</si>
  <si>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</si>
  <si>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</si>
  <si>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</si>
  <si>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</si>
  <si>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</si>
  <si>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</si>
  <si>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</si>
  <si>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</si>
  <si>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</si>
  <si>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</si>
  <si>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</si>
  <si>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</si>
  <si>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</si>
  <si>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</si>
  <si>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</si>
  <si>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</si>
  <si>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</si>
  <si>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</si>
  <si>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</si>
  <si>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</si>
  <si>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</si>
  <si>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</si>
  <si>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</si>
  <si>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</si>
  <si>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</si>
  <si>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</si>
  <si>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</si>
  <si>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</si>
  <si>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</si>
  <si>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</si>
  <si>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</si>
  <si>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</si>
  <si>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</si>
  <si>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</si>
  <si>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</si>
  <si>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</si>
  <si>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</si>
  <si>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</si>
  <si>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</si>
  <si>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</si>
  <si>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</si>
  <si>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</si>
  <si>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</si>
  <si>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</si>
  <si>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</si>
  <si>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</si>
  <si>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</si>
  <si>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</si>
  <si>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</si>
  <si>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</si>
  <si>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</si>
  <si>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</si>
  <si>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</si>
  <si>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</si>
  <si>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</si>
  <si>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</si>
  <si>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</si>
  <si>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</si>
  <si>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</si>
  <si>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</si>
  <si>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</si>
  <si>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</si>
  <si>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</si>
  <si>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</si>
  <si>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</si>
  <si>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</si>
  <si>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</si>
  <si>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</si>
  <si>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</si>
  <si>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</si>
  <si>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</si>
  <si>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</si>
  <si>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</si>
  <si>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</si>
  <si>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</si>
  <si>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</si>
  <si>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</si>
  <si>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</si>
  <si>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</si>
  <si>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</si>
  <si>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</si>
  <si>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</si>
  <si>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</si>
  <si>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</si>
  <si>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</si>
  <si>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</si>
  <si>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</si>
  <si>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</si>
  <si>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</si>
  <si>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</si>
  <si>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</si>
  <si>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</si>
  <si>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</si>
  <si>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</si>
  <si>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</si>
  <si>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</si>
  <si>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</si>
  <si>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</si>
  <si>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</si>
  <si>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</si>
  <si>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</si>
  <si>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</si>
  <si>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</si>
  <si>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</si>
  <si>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</si>
  <si>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</si>
  <si>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</si>
  <si>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</si>
  <si>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</si>
  <si>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</si>
  <si>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</si>
  <si>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</si>
  <si>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</si>
  <si>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</si>
  <si>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</si>
  <si>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</si>
  <si>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</si>
  <si>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</si>
  <si>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</si>
  <si>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</si>
  <si>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</si>
  <si>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</si>
  <si>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</si>
  <si>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</si>
  <si>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</si>
  <si>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</si>
  <si>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</si>
  <si>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</si>
  <si>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</si>
  <si>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</si>
  <si>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</si>
  <si>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</si>
  <si>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</si>
  <si>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</si>
  <si>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</si>
  <si>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</si>
  <si>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</si>
  <si>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</si>
  <si>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</si>
  <si>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</si>
  <si>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</si>
  <si>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</si>
  <si>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</si>
  <si>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</si>
  <si>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</si>
  <si>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</si>
  <si>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</si>
  <si>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</si>
  <si>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</si>
  <si>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</si>
  <si>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</si>
  <si>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</si>
  <si>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</si>
  <si>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</si>
  <si>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</si>
  <si>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</si>
  <si>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</si>
  <si>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</si>
  <si>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</si>
  <si>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</si>
  <si>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</si>
  <si>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</si>
  <si>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</si>
  <si>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</si>
  <si>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</si>
  <si>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</si>
  <si>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</si>
  <si>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</si>
  <si>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</si>
  <si>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</si>
  <si>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</si>
  <si>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</si>
  <si>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</si>
  <si>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</si>
  <si>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</si>
  <si>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</si>
  <si>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</si>
  <si>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</si>
  <si>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</si>
  <si>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</si>
  <si>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</si>
  <si>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</si>
  <si>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</si>
  <si>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</si>
  <si>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</si>
  <si>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</si>
  <si>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</si>
  <si>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</si>
  <si>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</si>
  <si>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</si>
  <si>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</si>
  <si>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</si>
  <si>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</si>
  <si>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</si>
  <si>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</si>
  <si>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</si>
  <si>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</si>
  <si>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</si>
  <si>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</si>
  <si>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</si>
  <si>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</si>
  <si>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</si>
  <si>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</si>
  <si>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</si>
  <si>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</si>
  <si>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</si>
  <si>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</si>
  <si>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</si>
  <si>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</si>
  <si>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</si>
  <si>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</si>
  <si>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</si>
  <si>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</si>
  <si>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</si>
  <si>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</si>
  <si>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</si>
  <si>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</si>
  <si>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</si>
  <si>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</si>
  <si>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</si>
  <si>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</si>
  <si>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</si>
  <si>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</si>
  <si>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</si>
  <si>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</si>
  <si>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</si>
  <si>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</si>
  <si>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</si>
  <si>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</si>
  <si>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</si>
  <si>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</si>
  <si>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</si>
  <si>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</si>
  <si>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</si>
  <si>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</si>
  <si>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</si>
  <si>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</si>
  <si>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</si>
  <si>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</si>
  <si>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</si>
  <si>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</si>
  <si>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</si>
  <si>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</si>
  <si>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</si>
  <si>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</si>
  <si>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</si>
  <si>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</si>
  <si>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</si>
  <si>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</si>
  <si>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</si>
  <si>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</si>
  <si>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</si>
  <si>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</si>
  <si>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</si>
  <si>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</si>
  <si>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</si>
  <si>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</si>
  <si>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</si>
  <si>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</si>
  <si>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</si>
  <si>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</si>
  <si>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</si>
  <si>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</si>
  <si>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</si>
  <si>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</si>
  <si>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</si>
  <si>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</si>
  <si>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</si>
  <si>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</si>
  <si>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</si>
  <si>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</si>
  <si>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</si>
  <si>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</si>
  <si>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</si>
  <si>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</si>
  <si>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</si>
  <si>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</si>
  <si>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</si>
  <si>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</si>
  <si>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</si>
  <si>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</si>
  <si>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</si>
  <si>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</si>
  <si>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</si>
  <si>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</si>
  <si>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</si>
  <si>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</si>
  <si>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</si>
  <si>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</si>
  <si>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</si>
  <si>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</si>
  <si>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</si>
  <si>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</si>
  <si>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</si>
  <si>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</si>
  <si>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</si>
  <si>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</si>
  <si>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</si>
  <si>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</si>
  <si>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</si>
  <si>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</si>
  <si>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</si>
  <si>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</si>
  <si>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</si>
  <si>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</si>
  <si>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</si>
  <si>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</si>
  <si>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</si>
  <si>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</si>
  <si>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</si>
  <si>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</si>
  <si>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</si>
  <si>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</si>
  <si>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</si>
  <si>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</si>
  <si>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</si>
  <si>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</si>
  <si>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</si>
  <si>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</si>
  <si>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</si>
  <si>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</si>
  <si>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</si>
  <si>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</si>
  <si>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</si>
  <si>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</si>
  <si>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</si>
  <si>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</si>
  <si>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</si>
  <si>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</si>
  <si>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</si>
  <si>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</si>
  <si>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</si>
  <si>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</si>
  <si>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</si>
  <si>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</si>
  <si>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</si>
  <si>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</si>
  <si>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</si>
  <si>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</si>
  <si>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</si>
  <si>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</si>
  <si>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</si>
  <si>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</si>
  <si>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</si>
  <si>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</si>
  <si>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</si>
  <si>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</si>
  <si>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TB w/ADJUSTMENTS</t>
  </si>
  <si>
    <t>B312</t>
  </si>
  <si>
    <t>Unidentified cash</t>
  </si>
  <si>
    <t>B222</t>
  </si>
  <si>
    <t>Accrued Income</t>
  </si>
  <si>
    <t>I4600</t>
  </si>
  <si>
    <t>P7100</t>
  </si>
  <si>
    <t>P7007</t>
  </si>
  <si>
    <t>Convention - Prior Year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</si>
  <si>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</si>
  <si>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</si>
  <si>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</si>
  <si>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</si>
  <si>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</si>
  <si>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</si>
  <si>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</si>
  <si>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</si>
  <si>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</si>
  <si>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</si>
  <si>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</si>
  <si>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</si>
  <si>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</si>
  <si>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</si>
  <si>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</si>
  <si>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</si>
  <si>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</si>
  <si>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</si>
  <si>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</si>
  <si>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</si>
  <si>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</si>
  <si>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</si>
  <si>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</si>
  <si>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</si>
  <si>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</si>
  <si>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</si>
  <si>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</si>
  <si>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</si>
  <si>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</si>
  <si>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</si>
  <si>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</si>
  <si>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</si>
  <si>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</si>
  <si>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</si>
  <si>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</si>
  <si>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</si>
  <si>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</si>
  <si>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</si>
  <si>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</si>
  <si>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</si>
  <si>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</si>
  <si>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</si>
  <si>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</si>
  <si>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</si>
  <si>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</si>
  <si>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</si>
  <si>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</si>
  <si>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</si>
  <si>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</si>
  <si>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</si>
  <si>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</si>
  <si>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</si>
  <si>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</si>
  <si>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</si>
  <si>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</si>
  <si>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</si>
  <si>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</si>
  <si>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</si>
  <si>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</si>
  <si>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</si>
  <si>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</si>
  <si>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</si>
  <si>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</si>
  <si>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Budget 2018</t>
  </si>
  <si>
    <t>Budget
2018</t>
  </si>
  <si>
    <t>Actual
2017</t>
  </si>
  <si>
    <t>Variance Actual to Budget</t>
  </si>
  <si>
    <t>Services - education process</t>
  </si>
  <si>
    <t>I4302D</t>
  </si>
  <si>
    <t>I4305D</t>
  </si>
  <si>
    <t>B100</t>
  </si>
  <si>
    <t>Debtors Control Account</t>
  </si>
  <si>
    <t>Debtors</t>
  </si>
  <si>
    <t>CILT UK - intercompany</t>
  </si>
  <si>
    <t>B101</t>
  </si>
  <si>
    <t>Bad Debt Provision</t>
  </si>
  <si>
    <t>P6520</t>
  </si>
  <si>
    <t>Bad Debt</t>
  </si>
  <si>
    <t>Budget 2018/19</t>
  </si>
  <si>
    <t>Bad debt provision</t>
  </si>
  <si>
    <t>Educational Income  - provision against bad debt</t>
  </si>
  <si>
    <t>Net debtors/bad debt provision</t>
  </si>
  <si>
    <t>VAR Budget 18/19 vs YE17/18</t>
  </si>
  <si>
    <t xml:space="preserve">Budget </t>
  </si>
  <si>
    <t>Variance</t>
  </si>
  <si>
    <t>YE Sep 18</t>
  </si>
  <si>
    <t>2017/18</t>
  </si>
  <si>
    <t>Adjusted Surplus/(Deficit) for the period</t>
  </si>
  <si>
    <t xml:space="preserve">Kazakhstan project </t>
  </si>
  <si>
    <t>Kazakhstan Project</t>
  </si>
  <si>
    <t>31/02/2019</t>
  </si>
  <si>
    <t>Educational Income - change of accounting policy  - Education</t>
  </si>
  <si>
    <t>Educational Income - change of accounting policy  - Accreditation</t>
  </si>
  <si>
    <t>Forecast</t>
  </si>
  <si>
    <t>5+7</t>
  </si>
  <si>
    <t>7 months</t>
  </si>
  <si>
    <t>Oct 18 -   Feb 19</t>
  </si>
  <si>
    <t>Budget to date
2018/19</t>
  </si>
  <si>
    <t>Forecast to budget</t>
  </si>
  <si>
    <t>VAR Forecast 5+7  vs YE17/18</t>
  </si>
  <si>
    <t>Professional Development Coordinator Fee</t>
  </si>
  <si>
    <t>PDC Expenses</t>
  </si>
  <si>
    <t>Non travel of PD Coordinator - removed £9.49k of expenses</t>
  </si>
  <si>
    <t>Education Development &amp; Marketing spend</t>
  </si>
  <si>
    <t>Reduction of £4k due to postponement of spend</t>
  </si>
  <si>
    <t>SG Fee</t>
  </si>
  <si>
    <t>£1.69k Savings in meeting room costs due to use of Network Rail offices</t>
  </si>
  <si>
    <t>Audit &amp; Legal Costs</t>
  </si>
  <si>
    <t>Savings of £2.64k due to reduction of costs from changing year end</t>
  </si>
  <si>
    <t>USAID / DAI project $124350 income value = £96949.48 at conversion rate on 4/12/18 ($1 = £0.78) - 15% margin = £14542</t>
  </si>
  <si>
    <t>Education Income History 2016 = £313k; 2017 = £368k; 2018 = £378k (at 12 month equivalent)</t>
  </si>
  <si>
    <t>2019 =  £300k at 9 months (£400k actual income for full year)</t>
  </si>
  <si>
    <t>Change in the accounting ownership means we can recognise Accreditation income cf Registration income - £35k income budgeted as Accreditation and £279.5k as Registration</t>
  </si>
  <si>
    <t xml:space="preserve">Total for 9 months= (£300k+ £14.5k) = £314.5k </t>
  </si>
  <si>
    <t>Forecast Assumptions:</t>
  </si>
  <si>
    <t>Total sum of income adjustment - end February</t>
  </si>
  <si>
    <t>Kazakhstan Project:</t>
  </si>
  <si>
    <t xml:space="preserve">Costs Forecast incurred in International </t>
  </si>
  <si>
    <t>Education Income YTD at end of February</t>
  </si>
  <si>
    <t>Accreditation Income YTD end of February</t>
  </si>
  <si>
    <t>At same rate for 7 months</t>
  </si>
  <si>
    <t>Territory Annual Fees</t>
  </si>
  <si>
    <t>Branches Annual Fees</t>
  </si>
  <si>
    <t>2018 Fees received in 2018-19 financial year = £1453.16</t>
  </si>
  <si>
    <t>Fees Invoiced 2019 to countries = £112,380.73</t>
  </si>
  <si>
    <t>Fees Invoiced 2019 to countries = £9532.99</t>
  </si>
  <si>
    <t>2018 Fees received in 2018-19 financial year = £5651</t>
  </si>
  <si>
    <t>Kazakhstan Project Costs</t>
  </si>
  <si>
    <t xml:space="preserve">Net Income Forecast </t>
  </si>
  <si>
    <t>At increased rate for next 7 months of £32k per month</t>
  </si>
  <si>
    <t>Split £20k Accreditation income &amp; £204k education income</t>
  </si>
  <si>
    <t>Centenary Sponsorship</t>
  </si>
  <si>
    <t>Expected before end September = £106729.73</t>
  </si>
  <si>
    <t>Expected before end September = £8079.83</t>
  </si>
  <si>
    <t>$60136</t>
  </si>
  <si>
    <t>Forecast Changes</t>
  </si>
  <si>
    <t>The original Budget was based on 3 month actual education income at end of December which was £163,728</t>
  </si>
  <si>
    <t>October, November, December numbers were corrected at January m/e to become £95255 eduction income plus £1767.32 accreditation income. Total = £97022.32</t>
  </si>
  <si>
    <t xml:space="preserve">March actuals were £31.5k and April income on 28/4 was already £70k </t>
  </si>
  <si>
    <r>
      <t xml:space="preserve">average </t>
    </r>
    <r>
      <rPr>
        <b/>
        <sz val="10"/>
        <rFont val="Arial"/>
        <family val="2"/>
      </rPr>
      <t>£26319 per MONTH</t>
    </r>
  </si>
  <si>
    <t>Exchange Rate $1 = £0.7627 as of 7/5/19</t>
  </si>
  <si>
    <t>$65528</t>
  </si>
  <si>
    <t>Education Costs:</t>
  </si>
  <si>
    <t>Moderation Costs</t>
  </si>
  <si>
    <t>Increased by £11.5k to reflect increased costs in first 5 months</t>
  </si>
  <si>
    <t>Reduce by £35k to take out recruitment of ANO Education Specialist</t>
  </si>
  <si>
    <t>Reduced to £5k on basis on visits planned being lower than 2018 - as yet no visits planned but expect 2 minimum</t>
  </si>
  <si>
    <t>Subscription &amp; Other Income</t>
  </si>
  <si>
    <t>£5k already donated from MTR for November event - expenditure incurred before year end</t>
  </si>
  <si>
    <t>Reduction of £22.9k to overall spend - reducing additional SG support and hours claimed</t>
  </si>
  <si>
    <t>VP Development Projects</t>
  </si>
  <si>
    <t>Reduced by £8.5k by lower spend to date than planned and less development spend using IVP's or provision of regional support costs</t>
  </si>
  <si>
    <r>
      <t xml:space="preserve">The assumption has been made that we can achieve </t>
    </r>
    <r>
      <rPr>
        <b/>
        <sz val="10"/>
        <rFont val="Arial"/>
        <family val="2"/>
      </rPr>
      <t>£32k of invoiced eduction income per month</t>
    </r>
    <r>
      <rPr>
        <sz val="10"/>
        <rFont val="Arial"/>
        <family val="2"/>
      </rPr>
      <t xml:space="preserve"> based on past history.</t>
    </r>
  </si>
  <si>
    <t>Forecast 5+7 version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</si>
</sst>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  <numFmt numFmtId="179" formatCode="#,##0.00;[Red]#,##0.00"/>
  </numFmts>
  <fonts count="2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3" fillId="0" borderId="0"/>
    <xf numFmtId="0" fontId="1" fillId="0" borderId="0"/>
    <xf numFmtId="178" fontId="1" fillId="0" borderId="0" applyFont="0" applyFill="0" applyBorder="0" applyAlignment="0" applyProtection="0"/>
  </cellStyleXfs>
  <cellXfs count="408">
    <xf numFmtId="0" fontId="0" fillId="0" borderId="0" xfId="0"/>
    <xf numFmtId="164" fontId="0" fillId="0" borderId="0" xfId="0" applyNumberFormat="1"/>
    <xf numFmtId="0" fontId="153" fillId="0" borderId="0" xfId="0" applyFont="1"/>
    <xf numFmtId="164" fontId="0" fillId="0" borderId="1" xfId="0" applyNumberFormat="1" applyBorder="1"/>
    <xf numFmtId="0" fontId="154" fillId="0" borderId="0" xfId="0" applyFont="1"/>
    <xf numFmtId="164" fontId="152" fillId="0" borderId="0" xfId="0" applyNumberFormat="1" applyFont="1"/>
    <xf numFmtId="0" fontId="0" fillId="0" borderId="0" xfId="0" applyAlignment="1">
      <alignment wrapText="1"/>
    </xf>
    <xf numFmtId="164" fontId="152" fillId="0" borderId="0" xfId="0" applyNumberFormat="1" applyFont="1" applyAlignment="1">
      <alignment horizontal="center" wrapText="1"/>
    </xf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/>
    <xf numFmtId="166" fontId="152" fillId="0" borderId="2" xfId="0" applyNumberFormat="1" applyFont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Border="1"/>
    <xf numFmtId="164" fontId="153" fillId="0" borderId="1" xfId="0" applyNumberFormat="1" applyFont="1" applyBorder="1"/>
    <xf numFmtId="164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/>
    <xf numFmtId="164" fontId="155" fillId="2" borderId="0" xfId="0" applyNumberFormat="1" applyFont="1" applyFill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0" fontId="152" fillId="3" borderId="0" xfId="0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164" fontId="154" fillId="0" borderId="0" xfId="0" applyNumberFormat="1" applyFont="1"/>
    <xf numFmtId="0" fontId="154" fillId="0" borderId="0" xfId="0" applyFont="1" applyAlignment="1">
      <alignment wrapText="1"/>
    </xf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170" fontId="0" fillId="0" borderId="0" xfId="0" applyNumberFormat="1"/>
    <xf numFmtId="0" fontId="193" fillId="0" borderId="13" xfId="0" applyFont="1" applyBorder="1" applyAlignment="1" applyProtection="1">
      <alignment horizontal="left" vertical="center"/>
      <protection locked="0"/>
    </xf>
    <xf numFmtId="0" fontId="193" fillId="0" borderId="13" xfId="0" applyFont="1" applyBorder="1" applyAlignment="1" applyProtection="1">
      <alignment horizontal="center" vertical="center"/>
      <protection locked="0"/>
    </xf>
    <xf numFmtId="0" fontId="193" fillId="0" borderId="0" xfId="0" applyFont="1" applyAlignment="1" applyProtection="1">
      <alignment horizontal="center" vertical="center"/>
      <protection locked="0"/>
    </xf>
    <xf numFmtId="0" fontId="194" fillId="0" borderId="0" xfId="0" applyFont="1" applyAlignment="1" applyProtection="1">
      <alignment vertical="center"/>
      <protection locked="0"/>
    </xf>
    <xf numFmtId="0" fontId="195" fillId="0" borderId="0" xfId="0" applyFont="1" applyAlignment="1" applyProtection="1">
      <alignment horizontal="left" vertical="center" wrapText="1"/>
      <protection locked="0"/>
    </xf>
    <xf numFmtId="0" fontId="197" fillId="0" borderId="0" xfId="0" applyFont="1" applyAlignment="1" applyProtection="1">
      <alignment vertical="center"/>
      <protection locked="0"/>
    </xf>
    <xf numFmtId="0" fontId="198" fillId="0" borderId="13" xfId="0" applyFont="1" applyBorder="1" applyAlignment="1" applyProtection="1">
      <alignment horizontal="left" vertical="center" wrapText="1"/>
      <protection locked="0"/>
    </xf>
    <xf numFmtId="4" fontId="196" fillId="0" borderId="38" xfId="0" applyNumberFormat="1" applyFont="1" applyBorder="1" applyAlignment="1" applyProtection="1">
      <alignment horizontal="center" vertical="center"/>
      <protection locked="0"/>
    </xf>
    <xf numFmtId="0" fontId="197" fillId="0" borderId="0" xfId="0" applyFont="1" applyAlignment="1" applyProtection="1">
      <alignment horizontal="left" vertical="center"/>
      <protection locked="0"/>
    </xf>
    <xf numFmtId="0" fontId="197" fillId="0" borderId="0" xfId="798" applyFont="1" applyAlignment="1" applyProtection="1">
      <alignment horizontal="left" vertical="center"/>
      <protection locked="0"/>
    </xf>
    <xf numFmtId="0" fontId="197" fillId="0" borderId="13" xfId="0" applyFont="1" applyBorder="1" applyAlignment="1" applyProtection="1">
      <alignment horizontal="left" vertical="center"/>
      <protection locked="0"/>
    </xf>
    <xf numFmtId="0" fontId="197" fillId="0" borderId="13" xfId="798" applyFont="1" applyBorder="1" applyAlignment="1" applyProtection="1">
      <alignment horizontal="left" vertical="center"/>
      <protection locked="0"/>
    </xf>
    <xf numFmtId="0" fontId="197" fillId="0" borderId="33" xfId="0" applyFont="1" applyBorder="1" applyAlignment="1" applyProtection="1">
      <alignment horizontal="left" vertical="center"/>
      <protection locked="0"/>
    </xf>
    <xf numFmtId="0" fontId="197" fillId="0" borderId="33" xfId="798" applyFont="1" applyBorder="1" applyAlignment="1" applyProtection="1">
      <alignment horizontal="left" vertical="center"/>
      <protection locked="0"/>
    </xf>
    <xf numFmtId="170" fontId="197" fillId="0" borderId="33" xfId="0" applyNumberFormat="1" applyFont="1" applyBorder="1" applyAlignment="1" applyProtection="1">
      <alignment vertical="center"/>
      <protection locked="0"/>
    </xf>
    <xf numFmtId="170" fontId="197" fillId="0" borderId="0" xfId="0" applyNumberFormat="1" applyFont="1" applyAlignment="1" applyProtection="1">
      <alignment vertical="center"/>
      <protection locked="0"/>
    </xf>
    <xf numFmtId="170" fontId="197" fillId="0" borderId="40" xfId="11177" applyNumberFormat="1" applyFont="1" applyBorder="1" applyAlignment="1">
      <alignment vertical="center"/>
    </xf>
    <xf numFmtId="170" fontId="197" fillId="0" borderId="33" xfId="11177" applyNumberFormat="1" applyFont="1" applyBorder="1" applyAlignment="1">
      <alignment vertical="center"/>
    </xf>
    <xf numFmtId="170" fontId="197" fillId="0" borderId="13" xfId="11177" applyNumberFormat="1" applyFont="1" applyBorder="1" applyAlignment="1">
      <alignment vertical="center"/>
    </xf>
    <xf numFmtId="174" fontId="193" fillId="0" borderId="13" xfId="0" applyNumberFormat="1" applyFont="1" applyBorder="1" applyAlignment="1" applyProtection="1">
      <alignment horizontal="center" vertical="center"/>
      <protection locked="0"/>
    </xf>
    <xf numFmtId="174" fontId="195" fillId="0" borderId="0" xfId="0" applyNumberFormat="1" applyFont="1" applyAlignment="1" applyProtection="1">
      <alignment horizontal="left" vertical="center" wrapText="1"/>
      <protection locked="0"/>
    </xf>
    <xf numFmtId="174" fontId="197" fillId="0" borderId="13" xfId="11177" applyNumberFormat="1" applyFont="1" applyBorder="1" applyAlignment="1" applyProtection="1">
      <alignment horizontal="right" vertical="center"/>
      <protection locked="0"/>
    </xf>
    <xf numFmtId="174" fontId="197" fillId="0" borderId="0" xfId="11177" applyNumberFormat="1" applyFont="1" applyAlignment="1" applyProtection="1">
      <alignment horizontal="right" vertical="center"/>
      <protection locked="0"/>
    </xf>
    <xf numFmtId="174" fontId="197" fillId="0" borderId="33" xfId="11177" applyNumberFormat="1" applyFont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7" fillId="0" borderId="0" xfId="0" applyNumberFormat="1" applyFont="1" applyAlignment="1" applyProtection="1">
      <alignment vertical="center"/>
      <protection locked="0"/>
    </xf>
    <xf numFmtId="174" fontId="197" fillId="0" borderId="0" xfId="11177" applyNumberFormat="1" applyFont="1" applyAlignment="1">
      <alignment horizontal="right" vertical="center"/>
    </xf>
    <xf numFmtId="174" fontId="197" fillId="0" borderId="13" xfId="11177" applyNumberFormat="1" applyFont="1" applyBorder="1" applyAlignment="1">
      <alignment horizontal="right" vertical="center"/>
    </xf>
    <xf numFmtId="174" fontId="0" fillId="0" borderId="0" xfId="0" applyNumberFormat="1"/>
    <xf numFmtId="174" fontId="193" fillId="0" borderId="30" xfId="0" applyNumberFormat="1" applyFont="1" applyBorder="1" applyAlignment="1" applyProtection="1">
      <alignment vertical="center"/>
      <protection locked="0"/>
    </xf>
    <xf numFmtId="174" fontId="193" fillId="0" borderId="0" xfId="0" applyNumberFormat="1" applyFont="1" applyAlignment="1" applyProtection="1">
      <alignment vertical="center"/>
      <protection locked="0"/>
    </xf>
    <xf numFmtId="174" fontId="199" fillId="37" borderId="39" xfId="0" applyNumberFormat="1" applyFont="1" applyFill="1" applyBorder="1" applyAlignment="1" applyProtection="1">
      <alignment vertical="center"/>
      <protection locked="0"/>
    </xf>
    <xf numFmtId="174" fontId="199" fillId="37" borderId="34" xfId="0" applyNumberFormat="1" applyFont="1" applyFill="1" applyBorder="1" applyAlignment="1" applyProtection="1">
      <alignment vertical="center"/>
      <protection locked="0"/>
    </xf>
    <xf numFmtId="174" fontId="199" fillId="37" borderId="35" xfId="0" applyNumberFormat="1" applyFont="1" applyFill="1" applyBorder="1" applyAlignment="1" applyProtection="1">
      <alignment vertical="center"/>
      <protection locked="0"/>
    </xf>
    <xf numFmtId="174" fontId="200" fillId="37" borderId="27" xfId="11177" applyNumberFormat="1" applyFont="1" applyFill="1" applyBorder="1" applyAlignment="1" applyProtection="1">
      <alignment vertical="center"/>
      <protection locked="0"/>
    </xf>
    <xf numFmtId="174" fontId="200" fillId="37" borderId="41" xfId="11177" applyNumberFormat="1" applyFont="1" applyFill="1" applyBorder="1" applyAlignment="1" applyProtection="1">
      <alignment vertical="center"/>
      <protection locked="0"/>
    </xf>
    <xf numFmtId="174" fontId="200" fillId="37" borderId="29" xfId="11177" applyNumberFormat="1" applyFont="1" applyFill="1" applyBorder="1" applyAlignment="1" applyProtection="1">
      <alignment vertical="center"/>
      <protection locked="0"/>
    </xf>
    <xf numFmtId="174" fontId="200" fillId="37" borderId="42" xfId="11177" applyNumberFormat="1" applyFont="1" applyFill="1" applyBorder="1" applyAlignment="1" applyProtection="1">
      <alignment vertical="center"/>
      <protection locked="0"/>
    </xf>
    <xf numFmtId="174" fontId="200" fillId="37" borderId="30" xfId="11177" applyNumberFormat="1" applyFont="1" applyFill="1" applyBorder="1" applyAlignment="1" applyProtection="1">
      <alignment vertical="center"/>
      <protection locked="0"/>
    </xf>
    <xf numFmtId="174" fontId="200" fillId="37" borderId="31" xfId="11177" applyNumberFormat="1" applyFont="1" applyFill="1" applyBorder="1" applyAlignment="1" applyProtection="1">
      <alignment vertical="center"/>
      <protection locked="0"/>
    </xf>
    <xf numFmtId="174" fontId="200" fillId="37" borderId="32" xfId="11177" applyNumberFormat="1" applyFont="1" applyFill="1" applyBorder="1" applyAlignment="1" applyProtection="1">
      <alignment vertical="center"/>
      <protection locked="0"/>
    </xf>
    <xf numFmtId="174" fontId="200" fillId="37" borderId="43" xfId="11177" applyNumberFormat="1" applyFont="1" applyFill="1" applyBorder="1" applyAlignment="1" applyProtection="1">
      <alignment vertical="center"/>
      <protection locked="0"/>
    </xf>
    <xf numFmtId="174" fontId="200" fillId="0" borderId="33" xfId="11177" applyNumberFormat="1" applyFont="1" applyBorder="1" applyAlignment="1" applyProtection="1">
      <alignment vertical="center"/>
      <protection locked="0"/>
    </xf>
    <xf numFmtId="174" fontId="200" fillId="0" borderId="13" xfId="11177" applyNumberFormat="1" applyFont="1" applyBorder="1" applyAlignment="1" applyProtection="1">
      <alignment vertical="center"/>
      <protection locked="0"/>
    </xf>
    <xf numFmtId="174" fontId="197" fillId="0" borderId="33" xfId="0" applyNumberFormat="1" applyFont="1" applyBorder="1" applyAlignment="1" applyProtection="1">
      <alignment vertical="center"/>
      <protection locked="0"/>
    </xf>
    <xf numFmtId="174" fontId="197" fillId="0" borderId="28" xfId="0" applyNumberFormat="1" applyFont="1" applyBorder="1" applyAlignment="1" applyProtection="1">
      <alignment vertical="center"/>
      <protection locked="0"/>
    </xf>
    <xf numFmtId="174" fontId="197" fillId="0" borderId="30" xfId="0" applyNumberFormat="1" applyFont="1" applyBorder="1" applyAlignment="1" applyProtection="1">
      <alignment vertical="center"/>
      <protection locked="0"/>
    </xf>
    <xf numFmtId="174" fontId="154" fillId="0" borderId="0" xfId="0" applyNumberFormat="1" applyFont="1" applyProtection="1">
      <protection locked="0"/>
    </xf>
    <xf numFmtId="174" fontId="154" fillId="0" borderId="0" xfId="0" applyNumberFormat="1" applyFont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/>
    <xf numFmtId="0" fontId="202" fillId="0" borderId="0" xfId="0" applyFont="1"/>
    <xf numFmtId="0" fontId="187" fillId="40" borderId="0" xfId="0" applyFont="1" applyFill="1"/>
    <xf numFmtId="0" fontId="186" fillId="40" borderId="0" xfId="0" applyFont="1" applyFill="1"/>
    <xf numFmtId="1" fontId="186" fillId="40" borderId="0" xfId="0" applyNumberFormat="1" applyFont="1" applyFill="1"/>
    <xf numFmtId="0" fontId="202" fillId="40" borderId="0" xfId="0" applyFont="1" applyFill="1"/>
    <xf numFmtId="172" fontId="186" fillId="40" borderId="25" xfId="798" applyNumberFormat="1" applyFont="1" applyFill="1" applyBorder="1"/>
    <xf numFmtId="0" fontId="186" fillId="40" borderId="25" xfId="0" applyFont="1" applyFill="1" applyBorder="1"/>
    <xf numFmtId="172" fontId="186" fillId="39" borderId="25" xfId="798" applyNumberFormat="1" applyFont="1" applyFill="1" applyBorder="1"/>
    <xf numFmtId="0" fontId="185" fillId="40" borderId="0" xfId="0" applyFont="1" applyFill="1"/>
    <xf numFmtId="172" fontId="189" fillId="39" borderId="1" xfId="798" applyNumberFormat="1" applyFont="1" applyFill="1" applyBorder="1"/>
    <xf numFmtId="172" fontId="186" fillId="39" borderId="1" xfId="798" applyNumberFormat="1" applyFont="1" applyFill="1" applyBorder="1"/>
    <xf numFmtId="172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40" borderId="0" xfId="0" applyFont="1" applyFill="1" applyAlignment="1">
      <alignment vertical="top"/>
    </xf>
    <xf numFmtId="4" fontId="186" fillId="40" borderId="0" xfId="95" applyNumberFormat="1" applyFont="1" applyFill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Font="1" applyFill="1" applyBorder="1"/>
    <xf numFmtId="0" fontId="201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Border="1"/>
    <xf numFmtId="172" fontId="186" fillId="0" borderId="50" xfId="798" applyNumberFormat="1" applyFont="1" applyBorder="1"/>
    <xf numFmtId="0" fontId="187" fillId="39" borderId="50" xfId="0" applyFont="1" applyFill="1" applyBorder="1"/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Font="1" applyFill="1" applyBorder="1"/>
    <xf numFmtId="0" fontId="201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173" fontId="187" fillId="38" borderId="34" xfId="0" applyNumberFormat="1" applyFont="1" applyFill="1" applyBorder="1" applyAlignment="1">
      <alignment vertical="center"/>
    </xf>
    <xf numFmtId="173" fontId="187" fillId="38" borderId="35" xfId="0" applyNumberFormat="1" applyFont="1" applyFill="1" applyBorder="1" applyAlignment="1">
      <alignment vertical="center"/>
    </xf>
    <xf numFmtId="173" fontId="187" fillId="38" borderId="26" xfId="0" applyNumberFormat="1" applyFont="1" applyFill="1" applyBorder="1" applyAlignment="1">
      <alignment vertical="center"/>
    </xf>
    <xf numFmtId="169" fontId="186" fillId="39" borderId="2" xfId="798" applyNumberFormat="1" applyFont="1" applyFill="1" applyBorder="1"/>
    <xf numFmtId="0" fontId="186" fillId="39" borderId="63" xfId="0" applyFont="1" applyFill="1" applyBorder="1"/>
    <xf numFmtId="173" fontId="187" fillId="40" borderId="0" xfId="0" applyNumberFormat="1" applyFont="1" applyFill="1" applyAlignment="1">
      <alignment vertical="center"/>
    </xf>
    <xf numFmtId="173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2" fontId="186" fillId="39" borderId="46" xfId="798" applyNumberFormat="1" applyFont="1" applyFill="1" applyBorder="1"/>
    <xf numFmtId="0" fontId="186" fillId="39" borderId="55" xfId="0" applyFont="1" applyFill="1" applyBorder="1"/>
    <xf numFmtId="173" fontId="186" fillId="38" borderId="34" xfId="0" applyNumberFormat="1" applyFont="1" applyFill="1" applyBorder="1" applyAlignment="1">
      <alignment vertical="center"/>
    </xf>
    <xf numFmtId="168" fontId="203" fillId="38" borderId="34" xfId="0" applyNumberFormat="1" applyFont="1" applyFill="1" applyBorder="1"/>
    <xf numFmtId="173" fontId="186" fillId="38" borderId="35" xfId="0" applyNumberFormat="1" applyFont="1" applyFill="1" applyBorder="1" applyAlignment="1">
      <alignment vertical="center"/>
    </xf>
    <xf numFmtId="168" fontId="203" fillId="40" borderId="34" xfId="0" applyNumberFormat="1" applyFont="1" applyFill="1" applyBorder="1"/>
    <xf numFmtId="169" fontId="188" fillId="39" borderId="6" xfId="798" applyNumberFormat="1" applyFont="1" applyFill="1" applyBorder="1"/>
    <xf numFmtId="169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69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6" fontId="188" fillId="42" borderId="48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7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Alignment="1">
      <alignment horizont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50" xfId="0" applyNumberFormat="1" applyFont="1" applyFill="1" applyBorder="1" applyAlignment="1">
      <alignment horizontal="center" vertical="center"/>
    </xf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 wrapText="1"/>
    </xf>
    <xf numFmtId="176" fontId="186" fillId="37" borderId="50" xfId="11177" applyNumberFormat="1" applyFont="1" applyFill="1" applyBorder="1" applyAlignment="1">
      <alignment horizontal="center" vertic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 wrapText="1"/>
    </xf>
    <xf numFmtId="176" fontId="186" fillId="39" borderId="50" xfId="11177" applyNumberFormat="1" applyFont="1" applyFill="1" applyBorder="1" applyAlignment="1">
      <alignment horizontal="center" vertical="center"/>
    </xf>
    <xf numFmtId="176" fontId="186" fillId="39" borderId="63" xfId="11177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/>
    </xf>
    <xf numFmtId="176" fontId="186" fillId="37" borderId="50" xfId="0" applyNumberFormat="1" applyFont="1" applyFill="1" applyBorder="1" applyAlignment="1">
      <alignment horizontal="center"/>
    </xf>
    <xf numFmtId="176" fontId="186" fillId="39" borderId="62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206" fillId="0" borderId="0" xfId="0" applyNumberFormat="1" applyFont="1" applyAlignment="1">
      <alignment horizontal="center"/>
    </xf>
    <xf numFmtId="0" fontId="206" fillId="0" borderId="0" xfId="0" applyFont="1"/>
    <xf numFmtId="0" fontId="206" fillId="0" borderId="0" xfId="0" applyFont="1" applyAlignment="1">
      <alignment horizontal="center"/>
    </xf>
    <xf numFmtId="174" fontId="207" fillId="0" borderId="0" xfId="0" applyNumberFormat="1" applyFont="1" applyAlignment="1">
      <alignment horizontal="center"/>
    </xf>
    <xf numFmtId="174" fontId="206" fillId="0" borderId="0" xfId="11177" applyNumberFormat="1" applyFont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0" fontId="211" fillId="0" borderId="0" xfId="0" applyFont="1"/>
    <xf numFmtId="176" fontId="212" fillId="40" borderId="0" xfId="0" applyNumberFormat="1" applyFont="1" applyFill="1" applyAlignment="1">
      <alignment horizontal="center"/>
    </xf>
    <xf numFmtId="173" fontId="187" fillId="38" borderId="64" xfId="0" applyNumberFormat="1" applyFont="1" applyFill="1" applyBorder="1" applyAlignment="1">
      <alignment vertical="center"/>
    </xf>
    <xf numFmtId="168" fontId="203" fillId="38" borderId="64" xfId="0" applyNumberFormat="1" applyFont="1" applyFill="1" applyBorder="1"/>
    <xf numFmtId="168" fontId="203" fillId="38" borderId="35" xfId="0" applyNumberFormat="1" applyFont="1" applyFill="1" applyBorder="1"/>
    <xf numFmtId="0" fontId="187" fillId="39" borderId="37" xfId="0" applyFont="1" applyFill="1" applyBorder="1"/>
    <xf numFmtId="171" fontId="187" fillId="40" borderId="0" xfId="0" applyNumberFormat="1" applyFont="1" applyFill="1" applyAlignment="1">
      <alignment horizontal="left"/>
    </xf>
    <xf numFmtId="176" fontId="186" fillId="42" borderId="62" xfId="0" applyNumberFormat="1" applyFont="1" applyFill="1" applyBorder="1" applyAlignment="1">
      <alignment horizontal="center" vertical="center"/>
    </xf>
    <xf numFmtId="176" fontId="186" fillId="37" borderId="63" xfId="0" applyNumberFormat="1" applyFont="1" applyFill="1" applyBorder="1" applyAlignment="1">
      <alignment horizontal="center" vertical="center"/>
    </xf>
    <xf numFmtId="172" fontId="186" fillId="40" borderId="2" xfId="798" applyNumberFormat="1" applyFont="1" applyFill="1" applyBorder="1"/>
    <xf numFmtId="0" fontId="187" fillId="41" borderId="64" xfId="0" applyFont="1" applyFill="1" applyBorder="1" applyAlignment="1">
      <alignment horizontal="center" vertical="center"/>
    </xf>
    <xf numFmtId="168" fontId="187" fillId="45" borderId="64" xfId="0" applyNumberFormat="1" applyFont="1" applyFill="1" applyBorder="1"/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1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11177" applyNumberFormat="1" applyFont="1"/>
    <xf numFmtId="177" fontId="154" fillId="0" borderId="0" xfId="0" applyNumberFormat="1" applyFont="1"/>
    <xf numFmtId="0" fontId="202" fillId="40" borderId="37" xfId="0" applyFont="1" applyFill="1" applyBorder="1"/>
    <xf numFmtId="168" fontId="203" fillId="40" borderId="0" xfId="0" applyNumberFormat="1" applyFont="1" applyFill="1"/>
    <xf numFmtId="168" fontId="203" fillId="38" borderId="59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68" fontId="203" fillId="40" borderId="13" xfId="0" applyNumberFormat="1" applyFont="1" applyFill="1" applyBorder="1"/>
    <xf numFmtId="169" fontId="186" fillId="39" borderId="45" xfId="798" applyNumberFormat="1" applyFont="1" applyFill="1" applyBorder="1"/>
    <xf numFmtId="4" fontId="186" fillId="40" borderId="0" xfId="0" applyNumberFormat="1" applyFont="1" applyFill="1"/>
    <xf numFmtId="0" fontId="204" fillId="40" borderId="0" xfId="0" applyFont="1" applyFill="1"/>
    <xf numFmtId="175" fontId="186" fillId="40" borderId="0" xfId="0" applyNumberFormat="1" applyFont="1" applyFill="1"/>
    <xf numFmtId="2" fontId="204" fillId="40" borderId="0" xfId="0" applyNumberFormat="1" applyFont="1" applyFill="1"/>
    <xf numFmtId="174" fontId="187" fillId="40" borderId="0" xfId="0" applyNumberFormat="1" applyFont="1" applyFill="1" applyAlignment="1">
      <alignment horizontal="center"/>
    </xf>
    <xf numFmtId="2" fontId="187" fillId="40" borderId="0" xfId="0" applyNumberFormat="1" applyFont="1" applyFill="1" applyAlignment="1">
      <alignment horizontal="center"/>
    </xf>
    <xf numFmtId="176" fontId="188" fillId="40" borderId="0" xfId="0" applyNumberFormat="1" applyFont="1" applyFill="1" applyAlignment="1">
      <alignment horizontal="center"/>
    </xf>
    <xf numFmtId="2" fontId="186" fillId="40" borderId="0" xfId="0" applyNumberFormat="1" applyFont="1" applyFill="1" applyAlignment="1">
      <alignment horizontal="center"/>
    </xf>
    <xf numFmtId="4" fontId="204" fillId="40" borderId="0" xfId="0" applyNumberFormat="1" applyFont="1" applyFill="1"/>
    <xf numFmtId="173" fontId="202" fillId="40" borderId="0" xfId="0" applyNumberFormat="1" applyFont="1" applyFill="1"/>
    <xf numFmtId="174" fontId="208" fillId="0" borderId="25" xfId="11177" applyNumberFormat="1" applyFont="1" applyBorder="1" applyAlignment="1">
      <alignment horizontal="center"/>
    </xf>
    <xf numFmtId="174" fontId="208" fillId="0" borderId="25" xfId="0" applyNumberFormat="1" applyFont="1" applyBorder="1" applyAlignment="1">
      <alignment horizontal="center"/>
    </xf>
    <xf numFmtId="174" fontId="207" fillId="0" borderId="25" xfId="0" applyNumberFormat="1" applyFont="1" applyBorder="1" applyAlignment="1">
      <alignment horizontal="center"/>
    </xf>
    <xf numFmtId="174" fontId="206" fillId="0" borderId="25" xfId="0" applyNumberFormat="1" applyFont="1" applyBorder="1" applyAlignment="1">
      <alignment horizontal="center"/>
    </xf>
    <xf numFmtId="174" fontId="209" fillId="0" borderId="0" xfId="11177" applyNumberFormat="1" applyFont="1" applyAlignment="1">
      <alignment horizontal="center"/>
    </xf>
    <xf numFmtId="174" fontId="209" fillId="0" borderId="0" xfId="0" applyNumberFormat="1" applyFont="1" applyAlignment="1">
      <alignment horizontal="center"/>
    </xf>
    <xf numFmtId="174" fontId="210" fillId="0" borderId="0" xfId="0" applyNumberFormat="1" applyFont="1" applyAlignment="1">
      <alignment horizontal="center"/>
    </xf>
    <xf numFmtId="0" fontId="205" fillId="39" borderId="0" xfId="0" applyFont="1" applyFill="1"/>
    <xf numFmtId="0" fontId="205" fillId="39" borderId="0" xfId="0" applyFont="1" applyFill="1" applyAlignment="1">
      <alignment horizontal="center"/>
    </xf>
    <xf numFmtId="0" fontId="206" fillId="39" borderId="25" xfId="0" applyFont="1" applyFill="1" applyBorder="1" applyAlignment="1">
      <alignment horizontal="center"/>
    </xf>
    <xf numFmtId="174" fontId="206" fillId="39" borderId="25" xfId="0" applyNumberFormat="1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14" fontId="209" fillId="39" borderId="0" xfId="0" applyNumberFormat="1" applyFont="1" applyFill="1" applyAlignment="1">
      <alignment horizontal="center"/>
    </xf>
    <xf numFmtId="0" fontId="206" fillId="39" borderId="0" xfId="0" applyFont="1" applyFill="1" applyAlignment="1">
      <alignment horizontal="center"/>
    </xf>
    <xf numFmtId="14" fontId="208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/>
    <xf numFmtId="176" fontId="187" fillId="40" borderId="0" xfId="0" applyNumberFormat="1" applyFont="1" applyFill="1" applyAlignment="1">
      <alignment horizontal="center" vertical="center"/>
    </xf>
    <xf numFmtId="173" fontId="186" fillId="40" borderId="0" xfId="0" applyNumberFormat="1" applyFont="1" applyFill="1" applyAlignment="1">
      <alignment vertical="center"/>
    </xf>
    <xf numFmtId="0" fontId="1" fillId="0" borderId="0" xfId="22353"/>
    <xf numFmtId="0" fontId="187" fillId="39" borderId="57" xfId="0" applyFont="1" applyFill="1" applyBorder="1"/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176" fontId="186" fillId="0" borderId="52" xfId="0" applyNumberFormat="1" applyFont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65" xfId="0" applyNumberFormat="1" applyFont="1" applyBorder="1" applyAlignment="1">
      <alignment horizontal="center" vertical="center"/>
    </xf>
    <xf numFmtId="0" fontId="187" fillId="39" borderId="59" xfId="0" applyFont="1" applyFill="1" applyBorder="1"/>
    <xf numFmtId="176" fontId="186" fillId="39" borderId="65" xfId="0" applyNumberFormat="1" applyFont="1" applyFill="1" applyBorder="1" applyAlignment="1">
      <alignment horizontal="center" vertical="center"/>
    </xf>
    <xf numFmtId="168" fontId="203" fillId="40" borderId="64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Border="1" applyAlignment="1">
      <alignment horizontal="center" vertical="center"/>
    </xf>
    <xf numFmtId="176" fontId="186" fillId="37" borderId="69" xfId="11177" applyNumberFormat="1" applyFont="1" applyFill="1" applyBorder="1" applyAlignment="1">
      <alignment horizontal="center" vertical="center"/>
    </xf>
    <xf numFmtId="176" fontId="186" fillId="0" borderId="50" xfId="11177" applyNumberFormat="1" applyFont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4" xfId="0" applyNumberFormat="1" applyFont="1" applyFill="1" applyBorder="1" applyAlignment="1">
      <alignment horizontal="center" vertical="center"/>
    </xf>
    <xf numFmtId="168" fontId="203" fillId="40" borderId="58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4" xfId="0" applyNumberFormat="1" applyFont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176" fontId="186" fillId="0" borderId="50" xfId="0" applyNumberFormat="1" applyFont="1" applyBorder="1" applyAlignment="1">
      <alignment horizontal="center" vertical="center"/>
    </xf>
    <xf numFmtId="176" fontId="186" fillId="0" borderId="49" xfId="0" applyNumberFormat="1" applyFont="1" applyBorder="1" applyAlignment="1">
      <alignment horizontal="center" vertical="center"/>
    </xf>
    <xf numFmtId="0" fontId="186" fillId="0" borderId="35" xfId="0" applyFont="1" applyBorder="1"/>
    <xf numFmtId="176" fontId="186" fillId="0" borderId="37" xfId="11177" applyNumberFormat="1" applyFont="1" applyBorder="1" applyAlignment="1">
      <alignment horizontal="center" vertical="center"/>
    </xf>
    <xf numFmtId="176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6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9" xfId="11177" applyNumberFormat="1" applyFont="1" applyFill="1" applyBorder="1" applyAlignment="1">
      <alignment horizontal="center" vertical="center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/>
    </xf>
    <xf numFmtId="176" fontId="186" fillId="0" borderId="50" xfId="0" applyNumberFormat="1" applyFont="1" applyBorder="1" applyAlignment="1">
      <alignment horizontal="center"/>
    </xf>
    <xf numFmtId="164" fontId="192" fillId="0" borderId="0" xfId="0" applyNumberFormat="1" applyFont="1"/>
    <xf numFmtId="176" fontId="186" fillId="0" borderId="0" xfId="0" applyNumberFormat="1" applyFont="1" applyAlignment="1">
      <alignment horizontal="center" vertical="center"/>
    </xf>
    <xf numFmtId="176" fontId="186" fillId="40" borderId="0" xfId="0" applyNumberFormat="1" applyFont="1" applyFill="1" applyAlignment="1">
      <alignment horizontal="center" vertical="center"/>
    </xf>
    <xf numFmtId="168" fontId="187" fillId="45" borderId="26" xfId="0" applyNumberFormat="1" applyFont="1" applyFill="1" applyBorder="1"/>
    <xf numFmtId="0" fontId="204" fillId="0" borderId="0" xfId="0" applyFont="1"/>
    <xf numFmtId="2" fontId="204" fillId="0" borderId="0" xfId="0" applyNumberFormat="1" applyFont="1"/>
    <xf numFmtId="176" fontId="188" fillId="0" borderId="0" xfId="0" applyNumberFormat="1" applyFont="1" applyAlignment="1">
      <alignment horizontal="center"/>
    </xf>
    <xf numFmtId="14" fontId="208" fillId="39" borderId="0" xfId="0" applyNumberFormat="1" applyFont="1" applyFill="1" applyAlignment="1">
      <alignment horizontal="center"/>
    </xf>
    <xf numFmtId="174" fontId="208" fillId="0" borderId="0" xfId="11177" applyNumberFormat="1" applyFont="1" applyAlignment="1">
      <alignment horizontal="center"/>
    </xf>
    <xf numFmtId="174" fontId="208" fillId="0" borderId="0" xfId="0" applyNumberFormat="1" applyFont="1" applyAlignment="1">
      <alignment horizontal="center"/>
    </xf>
    <xf numFmtId="4" fontId="197" fillId="0" borderId="0" xfId="0" applyNumberFormat="1" applyFont="1" applyAlignment="1" applyProtection="1">
      <alignment vertical="center"/>
      <protection locked="0"/>
    </xf>
    <xf numFmtId="176" fontId="188" fillId="37" borderId="60" xfId="0" applyNumberFormat="1" applyFont="1" applyFill="1" applyBorder="1" applyAlignment="1">
      <alignment horizontal="center" vertical="top" wrapText="1"/>
    </xf>
    <xf numFmtId="176" fontId="187" fillId="41" borderId="64" xfId="0" applyNumberFormat="1" applyFont="1" applyFill="1" applyBorder="1" applyAlignment="1">
      <alignment horizontal="center" vertical="center"/>
    </xf>
    <xf numFmtId="176" fontId="186" fillId="39" borderId="26" xfId="0" applyNumberFormat="1" applyFont="1" applyFill="1" applyBorder="1" applyAlignment="1">
      <alignment horizontal="center" vertical="center"/>
    </xf>
    <xf numFmtId="176" fontId="186" fillId="39" borderId="64" xfId="0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 wrapText="1"/>
    </xf>
    <xf numFmtId="176" fontId="186" fillId="41" borderId="64" xfId="0" applyNumberFormat="1" applyFont="1" applyFill="1" applyBorder="1" applyAlignment="1">
      <alignment horizontal="center" vertical="center"/>
    </xf>
    <xf numFmtId="176" fontId="187" fillId="45" borderId="64" xfId="0" applyNumberFormat="1" applyFont="1" applyFill="1" applyBorder="1" applyAlignment="1">
      <alignment horizontal="center" vertical="center"/>
    </xf>
    <xf numFmtId="168" fontId="187" fillId="41" borderId="64" xfId="0" applyNumberFormat="1" applyFont="1" applyFill="1" applyBorder="1"/>
    <xf numFmtId="176" fontId="187" fillId="41" borderId="34" xfId="0" applyNumberFormat="1" applyFont="1" applyFill="1" applyBorder="1" applyAlignment="1">
      <alignment horizontal="center" vertical="center"/>
    </xf>
    <xf numFmtId="176" fontId="187" fillId="41" borderId="35" xfId="0" applyNumberFormat="1" applyFont="1" applyFill="1" applyBorder="1" applyAlignment="1">
      <alignment horizontal="center" vertical="center"/>
    </xf>
    <xf numFmtId="0" fontId="212" fillId="41" borderId="0" xfId="0" applyFont="1" applyFill="1"/>
    <xf numFmtId="177" fontId="0" fillId="37" borderId="0" xfId="0" applyNumberFormat="1" applyFill="1"/>
    <xf numFmtId="177" fontId="154" fillId="37" borderId="0" xfId="0" applyNumberFormat="1" applyFont="1" applyFill="1"/>
    <xf numFmtId="177" fontId="191" fillId="37" borderId="9" xfId="0" applyNumberFormat="1" applyFont="1" applyFill="1" applyBorder="1" applyAlignment="1">
      <alignment horizontal="right"/>
    </xf>
    <xf numFmtId="177" fontId="0" fillId="37" borderId="12" xfId="0" applyNumberFormat="1" applyFill="1" applyBorder="1"/>
    <xf numFmtId="176" fontId="188" fillId="37" borderId="74" xfId="0" applyNumberFormat="1" applyFont="1" applyFill="1" applyBorder="1" applyAlignment="1">
      <alignment horizontal="center" vertical="top" wrapText="1"/>
    </xf>
    <xf numFmtId="176" fontId="186" fillId="39" borderId="5" xfId="0" applyNumberFormat="1" applyFont="1" applyFill="1" applyBorder="1" applyAlignment="1">
      <alignment horizontal="center" vertical="center"/>
    </xf>
    <xf numFmtId="176" fontId="186" fillId="37" borderId="7" xfId="0" applyNumberFormat="1" applyFont="1" applyFill="1" applyBorder="1" applyAlignment="1">
      <alignment horizontal="center" vertical="center"/>
    </xf>
    <xf numFmtId="176" fontId="186" fillId="39" borderId="7" xfId="0" applyNumberFormat="1" applyFont="1" applyFill="1" applyBorder="1" applyAlignment="1">
      <alignment horizontal="center" vertical="center"/>
    </xf>
    <xf numFmtId="176" fontId="186" fillId="37" borderId="5" xfId="11177" applyNumberFormat="1" applyFont="1" applyFill="1" applyBorder="1" applyAlignment="1">
      <alignment horizontal="center" vertical="center"/>
    </xf>
    <xf numFmtId="176" fontId="186" fillId="37" borderId="5" xfId="0" applyNumberFormat="1" applyFont="1" applyFill="1" applyBorder="1" applyAlignment="1">
      <alignment horizontal="center" vertical="center"/>
    </xf>
    <xf numFmtId="176" fontId="186" fillId="39" borderId="7" xfId="11177" applyNumberFormat="1" applyFont="1" applyFill="1" applyBorder="1" applyAlignment="1">
      <alignment horizontal="center" vertical="center"/>
    </xf>
    <xf numFmtId="176" fontId="186" fillId="39" borderId="5" xfId="11177" applyNumberFormat="1" applyFont="1" applyFill="1" applyBorder="1" applyAlignment="1">
      <alignment horizontal="center" vertical="center"/>
    </xf>
    <xf numFmtId="176" fontId="186" fillId="37" borderId="5" xfId="0" applyNumberFormat="1" applyFont="1" applyFill="1" applyBorder="1" applyAlignment="1">
      <alignment horizontal="center"/>
    </xf>
    <xf numFmtId="176" fontId="186" fillId="39" borderId="75" xfId="0" applyNumberFormat="1" applyFont="1" applyFill="1" applyBorder="1" applyAlignment="1">
      <alignment horizontal="center" vertical="center" wrapText="1"/>
    </xf>
    <xf numFmtId="176" fontId="186" fillId="41" borderId="26" xfId="0" applyNumberFormat="1" applyFont="1" applyFill="1" applyBorder="1" applyAlignment="1">
      <alignment horizontal="center" vertical="center"/>
    </xf>
    <xf numFmtId="176" fontId="187" fillId="37" borderId="0" xfId="0" applyNumberFormat="1" applyFont="1" applyFill="1" applyAlignment="1">
      <alignment horizontal="center" vertical="center"/>
    </xf>
    <xf numFmtId="176" fontId="188" fillId="37" borderId="0" xfId="0" applyNumberFormat="1" applyFont="1" applyFill="1" applyAlignment="1">
      <alignment horizontal="center" vertical="top" wrapText="1"/>
    </xf>
    <xf numFmtId="176" fontId="186" fillId="37" borderId="0" xfId="0" applyNumberFormat="1" applyFont="1" applyFill="1" applyAlignment="1">
      <alignment horizontal="center" vertical="center"/>
    </xf>
    <xf numFmtId="176" fontId="186" fillId="37" borderId="36" xfId="0" applyNumberFormat="1" applyFont="1" applyFill="1" applyBorder="1" applyAlignment="1">
      <alignment horizontal="center" vertical="center"/>
    </xf>
    <xf numFmtId="176" fontId="186" fillId="37" borderId="37" xfId="0" applyNumberFormat="1" applyFont="1" applyFill="1" applyBorder="1" applyAlignment="1">
      <alignment horizontal="center" vertical="center"/>
    </xf>
    <xf numFmtId="176" fontId="186" fillId="37" borderId="0" xfId="0" applyNumberFormat="1" applyFont="1" applyFill="1" applyAlignment="1">
      <alignment horizontal="center" vertical="center" wrapText="1"/>
    </xf>
    <xf numFmtId="176" fontId="186" fillId="37" borderId="0" xfId="0" applyNumberFormat="1" applyFont="1" applyFill="1" applyAlignment="1">
      <alignment horizontal="center"/>
    </xf>
    <xf numFmtId="174" fontId="187" fillId="37" borderId="0" xfId="0" applyNumberFormat="1" applyFont="1" applyFill="1" applyAlignment="1">
      <alignment horizontal="center"/>
    </xf>
    <xf numFmtId="2" fontId="187" fillId="37" borderId="0" xfId="0" applyNumberFormat="1" applyFont="1" applyFill="1" applyAlignment="1">
      <alignment horizontal="center"/>
    </xf>
    <xf numFmtId="176" fontId="186" fillId="39" borderId="12" xfId="0" applyNumberFormat="1" applyFont="1" applyFill="1" applyBorder="1" applyAlignment="1">
      <alignment horizontal="center" vertical="center"/>
    </xf>
    <xf numFmtId="176" fontId="186" fillId="37" borderId="9" xfId="0" applyNumberFormat="1" applyFont="1" applyFill="1" applyBorder="1" applyAlignment="1">
      <alignment horizontal="center" vertical="center"/>
    </xf>
    <xf numFmtId="176" fontId="186" fillId="37" borderId="73" xfId="0" applyNumberFormat="1" applyFont="1" applyFill="1" applyBorder="1" applyAlignment="1">
      <alignment horizontal="center" vertical="center"/>
    </xf>
    <xf numFmtId="176" fontId="186" fillId="37" borderId="58" xfId="0" applyNumberFormat="1" applyFont="1" applyFill="1" applyBorder="1" applyAlignment="1">
      <alignment horizontal="center" vertical="center"/>
    </xf>
    <xf numFmtId="176" fontId="186" fillId="39" borderId="9" xfId="0" applyNumberFormat="1" applyFont="1" applyFill="1" applyBorder="1" applyAlignment="1">
      <alignment horizontal="center" vertical="center"/>
    </xf>
    <xf numFmtId="176" fontId="186" fillId="37" borderId="12" xfId="11177" applyNumberFormat="1" applyFont="1" applyFill="1" applyBorder="1" applyAlignment="1">
      <alignment horizontal="center" vertical="center"/>
    </xf>
    <xf numFmtId="176" fontId="186" fillId="37" borderId="12" xfId="0" applyNumberFormat="1" applyFont="1" applyFill="1" applyBorder="1" applyAlignment="1">
      <alignment horizontal="center" vertical="center"/>
    </xf>
    <xf numFmtId="176" fontId="186" fillId="37" borderId="58" xfId="11177" applyNumberFormat="1" applyFont="1" applyFill="1" applyBorder="1" applyAlignment="1">
      <alignment horizontal="center" vertical="center"/>
    </xf>
    <xf numFmtId="176" fontId="187" fillId="37" borderId="37" xfId="0" applyNumberFormat="1" applyFont="1" applyFill="1" applyBorder="1" applyAlignment="1">
      <alignment horizontal="center" vertical="center"/>
    </xf>
    <xf numFmtId="176" fontId="186" fillId="39" borderId="60" xfId="0" applyNumberFormat="1" applyFont="1" applyFill="1" applyBorder="1" applyAlignment="1">
      <alignment horizontal="center" vertical="center"/>
    </xf>
    <xf numFmtId="176" fontId="186" fillId="37" borderId="52" xfId="0" applyNumberFormat="1" applyFont="1" applyFill="1" applyBorder="1" applyAlignment="1">
      <alignment horizontal="center" vertical="center"/>
    </xf>
    <xf numFmtId="176" fontId="186" fillId="39" borderId="52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/>
    </xf>
    <xf numFmtId="176" fontId="186" fillId="39" borderId="73" xfId="0" applyNumberFormat="1" applyFont="1" applyFill="1" applyBorder="1" applyAlignment="1">
      <alignment horizontal="center" vertical="center"/>
    </xf>
    <xf numFmtId="176" fontId="186" fillId="39" borderId="9" xfId="11177" applyNumberFormat="1" applyFont="1" applyFill="1" applyBorder="1" applyAlignment="1">
      <alignment horizontal="center" vertical="center"/>
    </xf>
    <xf numFmtId="176" fontId="186" fillId="39" borderId="12" xfId="0" applyNumberFormat="1" applyFont="1" applyFill="1" applyBorder="1" applyAlignment="1">
      <alignment horizontal="center" vertical="center" wrapText="1"/>
    </xf>
    <xf numFmtId="176" fontId="186" fillId="39" borderId="12" xfId="11177" applyNumberFormat="1" applyFont="1" applyFill="1" applyBorder="1" applyAlignment="1">
      <alignment horizontal="center" vertical="center"/>
    </xf>
    <xf numFmtId="176" fontId="186" fillId="39" borderId="73" xfId="11177" applyNumberFormat="1" applyFont="1" applyFill="1" applyBorder="1" applyAlignment="1">
      <alignment horizontal="center" vertical="center"/>
    </xf>
    <xf numFmtId="176" fontId="186" fillId="37" borderId="12" xfId="0" applyNumberFormat="1" applyFont="1" applyFill="1" applyBorder="1" applyAlignment="1">
      <alignment horizontal="center"/>
    </xf>
    <xf numFmtId="176" fontId="186" fillId="37" borderId="37" xfId="11177" applyNumberFormat="1" applyFont="1" applyFill="1" applyBorder="1" applyAlignment="1">
      <alignment horizontal="center" vertical="center"/>
    </xf>
    <xf numFmtId="176" fontId="186" fillId="37" borderId="37" xfId="0" applyNumberFormat="1" applyFont="1" applyFill="1" applyBorder="1" applyAlignment="1">
      <alignment horizontal="center" vertical="center" wrapText="1"/>
    </xf>
    <xf numFmtId="176" fontId="186" fillId="37" borderId="37" xfId="0" applyNumberFormat="1" applyFont="1" applyFill="1" applyBorder="1" applyAlignment="1">
      <alignment horizontal="center"/>
    </xf>
    <xf numFmtId="176" fontId="188" fillId="41" borderId="74" xfId="0" applyNumberFormat="1" applyFont="1" applyFill="1" applyBorder="1" applyAlignment="1">
      <alignment horizontal="center" vertical="top" wrapText="1"/>
    </xf>
    <xf numFmtId="49" fontId="188" fillId="37" borderId="74" xfId="0" applyNumberFormat="1" applyFont="1" applyFill="1" applyBorder="1" applyAlignment="1">
      <alignment horizontal="center" vertical="top" wrapText="1"/>
    </xf>
    <xf numFmtId="176" fontId="186" fillId="37" borderId="72" xfId="0" applyNumberFormat="1" applyFont="1" applyFill="1" applyBorder="1" applyAlignment="1">
      <alignment horizontal="center" vertical="center"/>
    </xf>
    <xf numFmtId="176" fontId="186" fillId="42" borderId="48" xfId="0" applyNumberFormat="1" applyFont="1" applyFill="1" applyBorder="1" applyAlignment="1">
      <alignment horizontal="center" vertical="center"/>
    </xf>
    <xf numFmtId="0" fontId="185" fillId="40" borderId="44" xfId="0" applyFont="1" applyFill="1" applyBorder="1" applyAlignment="1">
      <alignment wrapText="1"/>
    </xf>
    <xf numFmtId="0" fontId="187" fillId="39" borderId="64" xfId="0" applyFont="1" applyFill="1" applyBorder="1"/>
    <xf numFmtId="179" fontId="197" fillId="0" borderId="0" xfId="0" applyNumberFormat="1" applyFont="1" applyAlignment="1" applyProtection="1">
      <alignment vertical="center"/>
      <protection locked="0"/>
    </xf>
    <xf numFmtId="0" fontId="154" fillId="0" borderId="0" xfId="798"/>
    <xf numFmtId="168" fontId="187" fillId="41" borderId="0" xfId="0" applyNumberFormat="1" applyFont="1" applyFill="1"/>
    <xf numFmtId="176" fontId="187" fillId="41" borderId="0" xfId="0" applyNumberFormat="1" applyFont="1" applyFill="1" applyAlignment="1">
      <alignment horizontal="center" vertical="center"/>
    </xf>
    <xf numFmtId="6" fontId="0" fillId="0" borderId="0" xfId="0" applyNumberFormat="1"/>
    <xf numFmtId="176" fontId="187" fillId="41" borderId="26" xfId="0" applyNumberFormat="1" applyFont="1" applyFill="1" applyBorder="1" applyAlignment="1">
      <alignment horizontal="center" vertical="center"/>
    </xf>
    <xf numFmtId="6" fontId="154" fillId="0" borderId="0" xfId="0" applyNumberFormat="1" applyFont="1"/>
    <xf numFmtId="8" fontId="154" fillId="0" borderId="0" xfId="0" applyNumberFormat="1" applyFont="1"/>
    <xf numFmtId="176" fontId="187" fillId="41" borderId="66" xfId="0" applyNumberFormat="1" applyFont="1" applyFill="1" applyBorder="1" applyAlignment="1">
      <alignment horizontal="center" vertical="center"/>
    </xf>
    <xf numFmtId="176" fontId="187" fillId="41" borderId="67" xfId="0" applyNumberFormat="1" applyFont="1" applyFill="1" applyBorder="1" applyAlignment="1">
      <alignment horizontal="center" vertical="center"/>
    </xf>
    <xf numFmtId="176" fontId="187" fillId="41" borderId="68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73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6" fillId="0" borderId="26" xfId="0" applyFont="1" applyBorder="1" applyAlignment="1" applyProtection="1">
      <alignment horizontal="center" vertical="center"/>
      <protection locked="0"/>
    </xf>
    <xf numFmtId="0" fontId="196" fillId="0" borderId="35" xfId="0" applyFont="1" applyBorder="1" applyAlignment="1" applyProtection="1">
      <alignment horizontal="center" vertical="center"/>
      <protection locked="0"/>
    </xf>
    <xf numFmtId="0" fontId="196" fillId="0" borderId="34" xfId="0" applyFont="1" applyBorder="1" applyAlignment="1" applyProtection="1">
      <alignment horizontal="center" vertical="center"/>
      <protection locked="0"/>
    </xf>
    <xf numFmtId="0" fontId="205" fillId="39" borderId="0" xfId="0" applyFont="1" applyFill="1" applyAlignment="1">
      <alignment horizontal="center"/>
    </xf>
    <xf numFmtId="0" fontId="205" fillId="39" borderId="9" xfId="0" applyFont="1" applyFill="1" applyBorder="1" applyAlignment="1">
      <alignment horizontal="center"/>
    </xf>
    <xf numFmtId="174" fontId="187" fillId="41" borderId="57" xfId="0" applyNumberFormat="1" applyFont="1" applyFill="1" applyBorder="1" applyAlignment="1">
      <alignment horizontal="center" vertical="center" wrapText="1"/>
    </xf>
    <xf numFmtId="174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H540"/>
  <sheetViews>
    <sheetView tabSelected="1" zoomScale="80" zoomScaleNormal="80" zoomScaleSheetLayoutView="85" workbookViewId="0">
      <pane ySplit="1" topLeftCell="A2" activePane="bottomLeft" state="frozen"/>
      <selection pane="bottomLeft" activeCell="B2" sqref="B2"/>
    </sheetView>
  </sheetViews>
  <sheetFormatPr defaultColWidth="9.1796875" defaultRowHeight="12.75" customHeight="1" x14ac:dyDescent="0.3"/>
  <cols>
    <col min="1" max="1" width="3" style="115" customWidth="1"/>
    <col min="2" max="2" width="43.26953125" style="58" customWidth="1"/>
    <col min="3" max="9" width="11" style="200" customWidth="1"/>
    <col min="10" max="10" width="3.1796875" style="356" customWidth="1"/>
    <col min="11" max="13" width="11" style="200" customWidth="1"/>
    <col min="14" max="15" width="7.453125" style="58" customWidth="1"/>
    <col min="16" max="16" width="40.7265625" style="58" customWidth="1"/>
    <col min="17" max="17" width="11" style="200" customWidth="1"/>
    <col min="18" max="29" width="11.54296875" style="58" customWidth="1"/>
    <col min="30" max="30" width="17" style="59" hidden="1" customWidth="1"/>
    <col min="31" max="31" width="9.1796875" style="58" hidden="1" customWidth="1"/>
    <col min="32" max="33" width="9.1796875" style="115" customWidth="1"/>
    <col min="34" max="86" width="9.1796875" style="115"/>
    <col min="87" max="16384" width="9.1796875" style="58"/>
  </cols>
  <sheetData>
    <row r="1" spans="1:86" ht="21.75" customHeight="1" thickBot="1" x14ac:dyDescent="0.4">
      <c r="B1" s="121" t="s">
        <v>774</v>
      </c>
      <c r="C1" s="395" t="s">
        <v>963</v>
      </c>
      <c r="D1" s="396"/>
      <c r="E1" s="397"/>
      <c r="F1" s="324" t="s">
        <v>1084</v>
      </c>
      <c r="G1" s="324" t="s">
        <v>1094</v>
      </c>
      <c r="H1" s="324" t="s">
        <v>1094</v>
      </c>
      <c r="I1" s="324" t="s">
        <v>1085</v>
      </c>
      <c r="J1" s="350"/>
      <c r="K1" s="381" t="s">
        <v>1086</v>
      </c>
      <c r="L1" s="381" t="s">
        <v>1085</v>
      </c>
      <c r="M1" s="324" t="s">
        <v>1085</v>
      </c>
      <c r="N1" s="115"/>
      <c r="O1" s="115"/>
      <c r="P1" s="223"/>
      <c r="Q1" s="324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9"/>
    </row>
    <row r="2" spans="1:86" s="60" customFormat="1" ht="39.5" thickBot="1" x14ac:dyDescent="0.4">
      <c r="A2" s="126"/>
      <c r="B2" s="385" t="s">
        <v>1154</v>
      </c>
      <c r="C2" s="170" t="s">
        <v>1097</v>
      </c>
      <c r="D2" s="171" t="s">
        <v>975</v>
      </c>
      <c r="E2" s="172" t="s">
        <v>1098</v>
      </c>
      <c r="F2" s="323" t="s">
        <v>1079</v>
      </c>
      <c r="G2" s="323" t="s">
        <v>1096</v>
      </c>
      <c r="H2" s="323" t="s">
        <v>1095</v>
      </c>
      <c r="I2" s="323" t="s">
        <v>1099</v>
      </c>
      <c r="J2" s="351"/>
      <c r="K2" s="382" t="s">
        <v>1087</v>
      </c>
      <c r="L2" s="339" t="s">
        <v>1083</v>
      </c>
      <c r="M2" s="323" t="s">
        <v>1100</v>
      </c>
      <c r="N2" s="126"/>
      <c r="O2" s="126"/>
      <c r="P2" s="139"/>
      <c r="Q2" s="323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210"/>
      <c r="AE2" s="211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</row>
    <row r="3" spans="1:86" ht="12.75" customHeight="1" thickBot="1" x14ac:dyDescent="0.35">
      <c r="B3" s="386" t="s">
        <v>1034</v>
      </c>
      <c r="C3" s="175"/>
      <c r="D3" s="176"/>
      <c r="E3" s="177"/>
      <c r="F3" s="177"/>
      <c r="G3" s="177"/>
      <c r="H3" s="177"/>
      <c r="I3" s="177"/>
      <c r="J3" s="362"/>
      <c r="K3" s="359"/>
      <c r="L3" s="340"/>
      <c r="M3" s="177"/>
      <c r="N3" s="115"/>
      <c r="O3" s="115"/>
      <c r="P3" s="143"/>
      <c r="Q3" s="177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34"/>
    </row>
    <row r="4" spans="1:86" ht="12.75" customHeight="1" x14ac:dyDescent="0.3">
      <c r="B4" s="130" t="s">
        <v>775</v>
      </c>
      <c r="C4" s="178">
        <f>-TB!D52-C76</f>
        <v>135647.13</v>
      </c>
      <c r="D4" s="179">
        <f>+C4-E4</f>
        <v>135647.13</v>
      </c>
      <c r="E4" s="180">
        <f>SUM(R4:V4)</f>
        <v>0</v>
      </c>
      <c r="F4" s="327">
        <v>410546</v>
      </c>
      <c r="G4" s="327">
        <v>204000</v>
      </c>
      <c r="H4" s="327">
        <f>C4+G4</f>
        <v>339647.13</v>
      </c>
      <c r="I4" s="327">
        <f>H4-F4</f>
        <v>-70898.87</v>
      </c>
      <c r="J4" s="362"/>
      <c r="K4" s="360">
        <v>344647.25</v>
      </c>
      <c r="L4" s="341">
        <f>F4-K4</f>
        <v>65898.75</v>
      </c>
      <c r="M4" s="327">
        <f>H4-K4</f>
        <v>-5000.1199999999953</v>
      </c>
      <c r="N4" s="115"/>
      <c r="O4" s="115"/>
      <c r="P4" s="141"/>
      <c r="Q4" s="327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35"/>
    </row>
    <row r="5" spans="1:86" ht="12.75" customHeight="1" x14ac:dyDescent="0.3">
      <c r="B5" s="130" t="s">
        <v>1063</v>
      </c>
      <c r="C5" s="178">
        <f>-TB!D48-C77</f>
        <v>-4096.760000000002</v>
      </c>
      <c r="D5" s="179">
        <f>+C5-E5</f>
        <v>-4096.760000000002</v>
      </c>
      <c r="E5" s="180">
        <f t="shared" ref="E5:E6" si="0">SUM(R5:V5)</f>
        <v>0</v>
      </c>
      <c r="F5" s="327">
        <v>39286.15</v>
      </c>
      <c r="G5" s="327">
        <v>20000</v>
      </c>
      <c r="H5" s="327">
        <f t="shared" ref="H5:H6" si="1">C5+G5</f>
        <v>15903.239999999998</v>
      </c>
      <c r="I5" s="327">
        <f t="shared" ref="I5:I6" si="2">H5-F5</f>
        <v>-23382.910000000003</v>
      </c>
      <c r="J5" s="362"/>
      <c r="K5" s="360">
        <v>17420.599999999999</v>
      </c>
      <c r="L5" s="341">
        <f>F5-K5</f>
        <v>21865.550000000003</v>
      </c>
      <c r="M5" s="327">
        <f t="shared" ref="M5:M6" si="3">H5-K5</f>
        <v>-1517.3600000000006</v>
      </c>
      <c r="N5" s="115"/>
      <c r="O5" s="115"/>
      <c r="P5" s="141"/>
      <c r="Q5" s="327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35"/>
    </row>
    <row r="6" spans="1:86" ht="12.75" customHeight="1" thickBot="1" x14ac:dyDescent="0.35">
      <c r="B6" s="130" t="s">
        <v>1090</v>
      </c>
      <c r="C6" s="384">
        <f>-TB!C61-TB!C112</f>
        <v>1055.1399999999994</v>
      </c>
      <c r="D6" s="179">
        <f>+C6-E6</f>
        <v>1055.1399999999994</v>
      </c>
      <c r="E6" s="180">
        <f t="shared" si="0"/>
        <v>0</v>
      </c>
      <c r="F6" s="327">
        <v>39286.15</v>
      </c>
      <c r="G6" s="327">
        <v>48945</v>
      </c>
      <c r="H6" s="327">
        <f t="shared" si="1"/>
        <v>50000.14</v>
      </c>
      <c r="I6" s="327">
        <f t="shared" si="2"/>
        <v>10713.989999999998</v>
      </c>
      <c r="J6" s="362"/>
      <c r="K6" s="360"/>
      <c r="L6" s="341"/>
      <c r="M6" s="327">
        <f t="shared" si="3"/>
        <v>50000.14</v>
      </c>
      <c r="N6" s="115"/>
      <c r="O6" s="115"/>
      <c r="P6" s="141"/>
      <c r="Q6" s="352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222"/>
      <c r="AE6" s="162"/>
    </row>
    <row r="7" spans="1:86" ht="12.75" customHeight="1" thickBot="1" x14ac:dyDescent="0.35">
      <c r="B7" s="242" t="s">
        <v>1036</v>
      </c>
      <c r="C7" s="243">
        <f>SUM(C4:C6)</f>
        <v>132605.51</v>
      </c>
      <c r="D7" s="244">
        <f>+C7-E7</f>
        <v>132605.51</v>
      </c>
      <c r="E7" s="245">
        <f>SUM(E4:E6)</f>
        <v>0</v>
      </c>
      <c r="F7" s="325">
        <f>SUM(F4:F5)</f>
        <v>449832.15</v>
      </c>
      <c r="G7" s="325">
        <f>SUM(G4:G6)</f>
        <v>272945</v>
      </c>
      <c r="H7" s="325">
        <f>C7+G7</f>
        <v>405550.51</v>
      </c>
      <c r="I7" s="325">
        <f>H7-F7</f>
        <v>-44281.640000000014</v>
      </c>
      <c r="J7" s="353"/>
      <c r="K7" s="325">
        <f>SUM(K4:K5)</f>
        <v>362067.85</v>
      </c>
      <c r="L7" s="325">
        <f>SUM(L4:L5)</f>
        <v>87764.3</v>
      </c>
      <c r="M7" s="326">
        <f>H7-K7</f>
        <v>43482.660000000033</v>
      </c>
      <c r="N7" s="115"/>
      <c r="O7" s="167"/>
      <c r="P7" s="164"/>
      <c r="Q7" s="325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166"/>
    </row>
    <row r="8" spans="1:86" s="113" customFormat="1" ht="10.5" customHeight="1" thickBot="1" x14ac:dyDescent="0.5">
      <c r="A8" s="117"/>
      <c r="B8" s="159"/>
      <c r="C8" s="246"/>
      <c r="D8" s="246"/>
      <c r="E8" s="246"/>
      <c r="F8" s="246"/>
      <c r="G8" s="246"/>
      <c r="H8" s="246"/>
      <c r="I8" s="246"/>
      <c r="J8" s="350"/>
      <c r="K8" s="246"/>
      <c r="L8" s="246"/>
      <c r="M8" s="246"/>
      <c r="N8" s="117"/>
      <c r="O8" s="117"/>
      <c r="P8" s="248"/>
      <c r="Q8" s="246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/>
      <c r="AF8" s="259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</row>
    <row r="9" spans="1:86" ht="12.75" customHeight="1" x14ac:dyDescent="0.3">
      <c r="B9" s="129" t="s">
        <v>1035</v>
      </c>
      <c r="C9" s="184"/>
      <c r="D9" s="185"/>
      <c r="E9" s="186"/>
      <c r="F9" s="186"/>
      <c r="G9" s="186"/>
      <c r="H9" s="186"/>
      <c r="I9" s="186"/>
      <c r="J9" s="362"/>
      <c r="K9" s="363"/>
      <c r="L9" s="342"/>
      <c r="M9" s="186"/>
      <c r="N9" s="115"/>
      <c r="O9" s="115"/>
      <c r="P9" s="143"/>
      <c r="Q9" s="186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5"/>
    </row>
    <row r="10" spans="1:86" ht="12.75" customHeight="1" x14ac:dyDescent="0.3">
      <c r="B10" s="132" t="s">
        <v>1023</v>
      </c>
      <c r="C10" s="187"/>
      <c r="D10" s="179"/>
      <c r="E10" s="188"/>
      <c r="F10" s="188"/>
      <c r="G10" s="188"/>
      <c r="H10" s="188"/>
      <c r="I10" s="188"/>
      <c r="J10" s="366"/>
      <c r="K10" s="364"/>
      <c r="L10" s="343"/>
      <c r="M10" s="188"/>
      <c r="N10" s="115"/>
      <c r="O10" s="115"/>
      <c r="P10" s="144"/>
      <c r="Q10" s="188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18"/>
      <c r="AE10" s="137"/>
    </row>
    <row r="11" spans="1:86" ht="12.75" customHeight="1" x14ac:dyDescent="0.3">
      <c r="B11" s="130" t="s">
        <v>928</v>
      </c>
      <c r="C11" s="178">
        <f>-TB!D77-TB!D66</f>
        <v>-40277.129999999997</v>
      </c>
      <c r="D11" s="179">
        <f>+C11-E11</f>
        <v>-40277.129999999997</v>
      </c>
      <c r="E11" s="180">
        <f>SUM(R11:V11)</f>
        <v>0</v>
      </c>
      <c r="F11" s="180">
        <v>-80532.740000000005</v>
      </c>
      <c r="G11" s="180">
        <v>-51794</v>
      </c>
      <c r="H11" s="327">
        <f>C11+G11</f>
        <v>-92071.13</v>
      </c>
      <c r="I11" s="327">
        <f>H11-F11</f>
        <v>-11538.39</v>
      </c>
      <c r="J11" s="362"/>
      <c r="K11" s="365">
        <v>-72155.91</v>
      </c>
      <c r="L11" s="341">
        <f>F11-K11</f>
        <v>-8376.8300000000017</v>
      </c>
      <c r="M11" s="327">
        <f>H11-K11</f>
        <v>-19915.22</v>
      </c>
      <c r="N11" s="115"/>
      <c r="O11" s="115"/>
      <c r="P11" s="141"/>
      <c r="Q11" s="180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18"/>
      <c r="AE11" s="137"/>
    </row>
    <row r="12" spans="1:86" ht="14.25" customHeight="1" x14ac:dyDescent="0.3">
      <c r="B12" s="130" t="s">
        <v>1128</v>
      </c>
      <c r="C12" s="187">
        <v>0</v>
      </c>
      <c r="D12" s="179"/>
      <c r="E12" s="188"/>
      <c r="F12" s="188"/>
      <c r="G12" s="188">
        <v>-45869</v>
      </c>
      <c r="H12" s="327">
        <f>C12+G12</f>
        <v>-45869</v>
      </c>
      <c r="I12" s="188"/>
      <c r="J12" s="366"/>
      <c r="K12" s="364"/>
      <c r="L12" s="343"/>
      <c r="M12" s="188"/>
      <c r="N12" s="115"/>
      <c r="O12" s="115"/>
      <c r="P12" s="144"/>
      <c r="Q12" s="188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18"/>
      <c r="AE12" s="136"/>
    </row>
    <row r="13" spans="1:86" ht="12.75" customHeight="1" x14ac:dyDescent="0.3">
      <c r="B13" s="132" t="s">
        <v>1024</v>
      </c>
      <c r="C13" s="187"/>
      <c r="D13" s="179"/>
      <c r="E13" s="188"/>
      <c r="F13" s="188"/>
      <c r="G13" s="188"/>
      <c r="H13" s="188"/>
      <c r="I13" s="188"/>
      <c r="J13" s="366"/>
      <c r="K13" s="364"/>
      <c r="L13" s="343"/>
      <c r="M13" s="188"/>
      <c r="N13" s="115"/>
      <c r="O13" s="115"/>
      <c r="P13" s="144"/>
      <c r="Q13" s="188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18"/>
      <c r="AE13" s="136"/>
    </row>
    <row r="14" spans="1:86" ht="12.75" customHeight="1" x14ac:dyDescent="0.3">
      <c r="B14" s="130" t="s">
        <v>784</v>
      </c>
      <c r="C14" s="187">
        <f>-TB!D73-TB!D79</f>
        <v>0</v>
      </c>
      <c r="D14" s="179">
        <f>+C14-E14</f>
        <v>0</v>
      </c>
      <c r="E14" s="180">
        <f>SUM(R14:V14)</f>
        <v>0</v>
      </c>
      <c r="F14" s="180">
        <v>-13245.14</v>
      </c>
      <c r="G14" s="180">
        <v>-5000</v>
      </c>
      <c r="H14" s="327">
        <f>C14+G14</f>
        <v>-5000</v>
      </c>
      <c r="I14" s="327">
        <f>H14-F14</f>
        <v>8245.14</v>
      </c>
      <c r="J14" s="362"/>
      <c r="K14" s="365">
        <v>-10084.41</v>
      </c>
      <c r="L14" s="341">
        <f>F14-K14</f>
        <v>-3160.7299999999996</v>
      </c>
      <c r="M14" s="180">
        <f>H14-K14</f>
        <v>5084.41</v>
      </c>
      <c r="N14" s="115"/>
      <c r="O14" s="115"/>
      <c r="P14" s="141"/>
      <c r="Q14" s="180"/>
      <c r="R14" s="124"/>
      <c r="S14" s="124"/>
      <c r="T14" s="124"/>
      <c r="U14" s="118"/>
      <c r="V14" s="124"/>
      <c r="W14" s="124"/>
      <c r="X14" s="124"/>
      <c r="Y14" s="124"/>
      <c r="Z14" s="124"/>
      <c r="AA14" s="124"/>
      <c r="AB14" s="124"/>
      <c r="AC14" s="124"/>
      <c r="AD14" s="118"/>
      <c r="AE14" s="136"/>
    </row>
    <row r="15" spans="1:86" ht="12.75" customHeight="1" x14ac:dyDescent="0.3">
      <c r="B15" s="130" t="s">
        <v>961</v>
      </c>
      <c r="C15" s="178">
        <f>-TB!D82</f>
        <v>-33750</v>
      </c>
      <c r="D15" s="179">
        <f>+C15-E15</f>
        <v>-33750</v>
      </c>
      <c r="E15" s="180">
        <f>SUM(R15:V15)</f>
        <v>0</v>
      </c>
      <c r="F15" s="180">
        <v>-86250</v>
      </c>
      <c r="G15" s="180">
        <v>-52500</v>
      </c>
      <c r="H15" s="327">
        <f>C15+G15</f>
        <v>-86250</v>
      </c>
      <c r="I15" s="327">
        <f>H15-F15</f>
        <v>0</v>
      </c>
      <c r="J15" s="362"/>
      <c r="K15" s="365">
        <v>-75272</v>
      </c>
      <c r="L15" s="341">
        <f>F15-K15</f>
        <v>-10978</v>
      </c>
      <c r="M15" s="327">
        <f>H15-K15</f>
        <v>-10978</v>
      </c>
      <c r="N15" s="115"/>
      <c r="O15" s="115"/>
      <c r="P15" s="141"/>
      <c r="Q15" s="180"/>
      <c r="R15" s="124"/>
      <c r="S15" s="124"/>
      <c r="T15" s="124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</row>
    <row r="16" spans="1:86" ht="12" customHeight="1" x14ac:dyDescent="0.3">
      <c r="B16" s="132"/>
      <c r="C16" s="187"/>
      <c r="D16" s="179"/>
      <c r="E16" s="188"/>
      <c r="F16" s="188"/>
      <c r="G16" s="188"/>
      <c r="H16" s="188"/>
      <c r="I16" s="188"/>
      <c r="J16" s="366"/>
      <c r="K16" s="364"/>
      <c r="L16" s="343"/>
      <c r="M16" s="188"/>
      <c r="N16" s="115"/>
      <c r="O16" s="115"/>
      <c r="P16" s="144"/>
      <c r="Q16" s="188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18"/>
      <c r="AE16" s="136"/>
    </row>
    <row r="17" spans="1:86" ht="12.75" customHeight="1" x14ac:dyDescent="0.3">
      <c r="B17" s="132" t="s">
        <v>739</v>
      </c>
      <c r="C17" s="187"/>
      <c r="D17" s="179"/>
      <c r="E17" s="188"/>
      <c r="F17" s="188"/>
      <c r="G17" s="188"/>
      <c r="H17" s="188"/>
      <c r="I17" s="188"/>
      <c r="J17" s="366"/>
      <c r="K17" s="364"/>
      <c r="L17" s="343"/>
      <c r="M17" s="188"/>
      <c r="N17" s="115"/>
      <c r="O17" s="115"/>
      <c r="P17" s="144"/>
      <c r="Q17" s="188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18"/>
      <c r="AE17" s="136"/>
    </row>
    <row r="18" spans="1:86" ht="12.75" customHeight="1" x14ac:dyDescent="0.3">
      <c r="B18" s="130" t="s">
        <v>819</v>
      </c>
      <c r="C18" s="178">
        <f>-TB!D117</f>
        <v>-30956.25</v>
      </c>
      <c r="D18" s="179">
        <f>+C18-E18</f>
        <v>-30956.25</v>
      </c>
      <c r="E18" s="180">
        <f>SUM(R18:V18)</f>
        <v>0</v>
      </c>
      <c r="F18" s="180">
        <v>-108232.25</v>
      </c>
      <c r="G18" s="180">
        <v>-42276</v>
      </c>
      <c r="H18" s="327">
        <f>C18+G18</f>
        <v>-73232.25</v>
      </c>
      <c r="I18" s="327">
        <f t="shared" ref="I18:I21" si="4">H18-F18</f>
        <v>35000</v>
      </c>
      <c r="J18" s="362"/>
      <c r="K18" s="365">
        <v>-76557.239999999991</v>
      </c>
      <c r="L18" s="341">
        <f>F18-K18</f>
        <v>-31675.010000000009</v>
      </c>
      <c r="M18" s="327">
        <f>H18-K18</f>
        <v>3324.9899999999907</v>
      </c>
      <c r="N18" s="115"/>
      <c r="O18" s="115"/>
      <c r="P18" s="141"/>
      <c r="Q18" s="180"/>
      <c r="R18" s="124"/>
      <c r="S18" s="124"/>
      <c r="T18" s="124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36"/>
    </row>
    <row r="19" spans="1:86" ht="12.75" customHeight="1" x14ac:dyDescent="0.3">
      <c r="B19" s="130" t="s">
        <v>820</v>
      </c>
      <c r="C19" s="178">
        <f>-TB!D118</f>
        <v>-508.06</v>
      </c>
      <c r="D19" s="179">
        <f>+C19-E19</f>
        <v>-508.06</v>
      </c>
      <c r="E19" s="180">
        <f>SUM(R19:V19)</f>
        <v>0</v>
      </c>
      <c r="F19" s="180">
        <v>-14668.21</v>
      </c>
      <c r="G19" s="180">
        <v>-4668</v>
      </c>
      <c r="H19" s="327">
        <f t="shared" ref="H19:H21" si="5">C19+G19</f>
        <v>-5176.0600000000004</v>
      </c>
      <c r="I19" s="327">
        <f t="shared" si="4"/>
        <v>9492.1499999999978</v>
      </c>
      <c r="J19" s="362"/>
      <c r="K19" s="365">
        <v>-13806.880000000001</v>
      </c>
      <c r="L19" s="341">
        <f>F19-K19</f>
        <v>-861.32999999999811</v>
      </c>
      <c r="M19" s="327">
        <f>H19-K19</f>
        <v>8630.82</v>
      </c>
      <c r="N19" s="115"/>
      <c r="O19" s="115"/>
      <c r="P19" s="141"/>
      <c r="Q19" s="180"/>
      <c r="R19" s="124"/>
      <c r="S19" s="124"/>
      <c r="T19" s="124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</row>
    <row r="20" spans="1:86" ht="12.75" customHeight="1" x14ac:dyDescent="0.3">
      <c r="B20" s="130" t="s">
        <v>776</v>
      </c>
      <c r="C20" s="178">
        <f>-TB!D114</f>
        <v>-8093.07</v>
      </c>
      <c r="D20" s="179">
        <f>+C20-E20</f>
        <v>-8093.07</v>
      </c>
      <c r="E20" s="180">
        <f>SUM(R20:V20)</f>
        <v>0</v>
      </c>
      <c r="F20" s="180">
        <v>-24144.809999999998</v>
      </c>
      <c r="G20" s="180">
        <v>-12052</v>
      </c>
      <c r="H20" s="327">
        <f t="shared" si="5"/>
        <v>-20145.07</v>
      </c>
      <c r="I20" s="327">
        <f t="shared" si="4"/>
        <v>3999.739999999998</v>
      </c>
      <c r="J20" s="362"/>
      <c r="K20" s="365">
        <v>-23899.82</v>
      </c>
      <c r="L20" s="341">
        <f>F20-K20</f>
        <v>-244.98999999999796</v>
      </c>
      <c r="M20" s="327">
        <f>H20-K20</f>
        <v>3754.75</v>
      </c>
      <c r="N20" s="115"/>
      <c r="O20" s="115"/>
      <c r="P20" s="141"/>
      <c r="Q20" s="180"/>
      <c r="R20" s="124"/>
      <c r="S20" s="124"/>
      <c r="T20" s="124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36"/>
    </row>
    <row r="21" spans="1:86" ht="12.75" customHeight="1" thickBot="1" x14ac:dyDescent="0.35">
      <c r="B21" s="130" t="s">
        <v>1031</v>
      </c>
      <c r="C21" s="220">
        <v>-2210.14</v>
      </c>
      <c r="D21" s="241">
        <f>+C21-E21</f>
        <v>-2210.14</v>
      </c>
      <c r="E21" s="180">
        <f>SUM(R21:V21)</f>
        <v>0</v>
      </c>
      <c r="F21" s="221">
        <v>-4419.84</v>
      </c>
      <c r="G21" s="221">
        <v>-2210</v>
      </c>
      <c r="H21" s="327">
        <f t="shared" si="5"/>
        <v>-4420.1399999999994</v>
      </c>
      <c r="I21" s="327">
        <f t="shared" si="4"/>
        <v>-0.2999999999992724</v>
      </c>
      <c r="J21" s="362"/>
      <c r="K21" s="361">
        <v>-22910.34</v>
      </c>
      <c r="L21" s="341">
        <f>F21-K21</f>
        <v>18490.5</v>
      </c>
      <c r="M21" s="327">
        <f>H21-K21</f>
        <v>18490.2</v>
      </c>
      <c r="N21" s="115"/>
      <c r="O21" s="115"/>
      <c r="P21" s="141"/>
      <c r="Q21" s="383"/>
      <c r="R21" s="124"/>
      <c r="S21" s="124"/>
      <c r="T21" s="124"/>
      <c r="U21" s="124"/>
      <c r="V21" s="124"/>
      <c r="W21" s="124"/>
      <c r="X21" s="124"/>
      <c r="Y21" s="124"/>
      <c r="Z21" s="124"/>
      <c r="AA21" s="118"/>
      <c r="AB21" s="118"/>
      <c r="AC21" s="118"/>
      <c r="AD21" s="118"/>
      <c r="AE21" s="136"/>
    </row>
    <row r="22" spans="1:86" ht="12.75" customHeight="1" thickBot="1" x14ac:dyDescent="0.35">
      <c r="B22" s="242" t="s">
        <v>1037</v>
      </c>
      <c r="C22" s="243">
        <f>SUM(C10:C21)</f>
        <v>-115794.65000000001</v>
      </c>
      <c r="D22" s="244">
        <f>+C22-E22</f>
        <v>-115794.65000000001</v>
      </c>
      <c r="E22" s="245">
        <f>SUM(E10:E21)</f>
        <v>0</v>
      </c>
      <c r="F22" s="326">
        <f>SUM(F10:F21)</f>
        <v>-331492.99000000005</v>
      </c>
      <c r="G22" s="326">
        <f>SUM(G10:G21)</f>
        <v>-216369</v>
      </c>
      <c r="H22" s="325">
        <f>C22+G22</f>
        <v>-332163.65000000002</v>
      </c>
      <c r="I22" s="325">
        <f>H22-F22</f>
        <v>-670.65999999997439</v>
      </c>
      <c r="J22" s="352"/>
      <c r="K22" s="325">
        <f>SUM(K10:K21)</f>
        <v>-294686.60000000003</v>
      </c>
      <c r="L22" s="325">
        <f>SUM(L10:L21)</f>
        <v>-36806.390000000007</v>
      </c>
      <c r="M22" s="326">
        <f>H22-K22</f>
        <v>-37477.049999999988</v>
      </c>
      <c r="N22" s="115"/>
      <c r="O22" s="115"/>
      <c r="P22" s="164"/>
      <c r="Q22" s="326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6"/>
    </row>
    <row r="23" spans="1:86" s="113" customFormat="1" ht="10.5" customHeight="1" thickBot="1" x14ac:dyDescent="0.5">
      <c r="A23" s="117"/>
      <c r="B23" s="159"/>
      <c r="C23" s="246"/>
      <c r="D23" s="246"/>
      <c r="E23" s="246"/>
      <c r="F23" s="246"/>
      <c r="G23" s="246"/>
      <c r="H23" s="246"/>
      <c r="I23" s="246"/>
      <c r="J23" s="350"/>
      <c r="K23" s="246"/>
      <c r="L23" s="246"/>
      <c r="M23" s="246"/>
      <c r="N23" s="117"/>
      <c r="O23" s="117"/>
      <c r="P23" s="237"/>
      <c r="Q23" s="246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67"/>
      <c r="AF23" s="259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</row>
    <row r="24" spans="1:86" ht="12.75" customHeight="1" thickBot="1" x14ac:dyDescent="0.35">
      <c r="B24" s="224" t="s">
        <v>1038</v>
      </c>
      <c r="C24" s="173">
        <f>C7+C22</f>
        <v>16810.86</v>
      </c>
      <c r="D24" s="173">
        <f>+C24-E24</f>
        <v>16810.86</v>
      </c>
      <c r="E24" s="173">
        <f>E7+E22</f>
        <v>0</v>
      </c>
      <c r="F24" s="206">
        <f>F7+F22</f>
        <v>118339.15999999997</v>
      </c>
      <c r="G24" s="206">
        <f>G7+G22</f>
        <v>56576</v>
      </c>
      <c r="H24" s="206">
        <f>C24+G24</f>
        <v>73386.86</v>
      </c>
      <c r="I24" s="206">
        <f>H24-F24</f>
        <v>-44952.299999999974</v>
      </c>
      <c r="J24" s="367"/>
      <c r="K24" s="173">
        <f>K7+K22</f>
        <v>67381.249999999942</v>
      </c>
      <c r="L24" s="173">
        <f>L7+L22</f>
        <v>50957.909999999996</v>
      </c>
      <c r="M24" s="206">
        <f>H24-K24</f>
        <v>6005.6100000000588</v>
      </c>
      <c r="N24" s="115"/>
      <c r="O24" s="167"/>
      <c r="P24" s="215"/>
      <c r="Q24" s="173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6"/>
    </row>
    <row r="25" spans="1:86" s="113" customFormat="1" ht="10.5" customHeight="1" thickBot="1" x14ac:dyDescent="0.5">
      <c r="A25" s="117"/>
      <c r="B25" s="159"/>
      <c r="C25" s="246"/>
      <c r="D25" s="246"/>
      <c r="E25" s="246"/>
      <c r="F25" s="246"/>
      <c r="G25" s="246"/>
      <c r="H25" s="246"/>
      <c r="I25" s="246"/>
      <c r="J25" s="350"/>
      <c r="K25" s="246"/>
      <c r="L25" s="246"/>
      <c r="M25" s="246"/>
      <c r="N25" s="117"/>
      <c r="O25" s="117"/>
      <c r="P25" s="237"/>
      <c r="Q25" s="246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67"/>
      <c r="AF25" s="259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</row>
    <row r="26" spans="1:86" s="113" customFormat="1" ht="21.75" customHeight="1" thickBot="1" x14ac:dyDescent="0.5">
      <c r="A26" s="117"/>
      <c r="B26" s="238" t="s">
        <v>1041</v>
      </c>
      <c r="C26" s="239"/>
      <c r="D26" s="239"/>
      <c r="E26" s="240"/>
      <c r="F26" s="329"/>
      <c r="G26" s="329"/>
      <c r="H26" s="329"/>
      <c r="I26" s="329"/>
      <c r="J26" s="362"/>
      <c r="K26" s="239"/>
      <c r="L26" s="239"/>
      <c r="M26" s="329"/>
      <c r="N26" s="117"/>
      <c r="O26" s="236"/>
      <c r="P26" s="217"/>
      <c r="Q26" s="240"/>
      <c r="R26" s="156"/>
      <c r="S26" s="156"/>
      <c r="T26" s="156"/>
      <c r="U26" s="156"/>
      <c r="V26" s="156"/>
      <c r="W26" s="156"/>
      <c r="X26" s="156"/>
      <c r="Y26" s="157"/>
      <c r="Z26" s="156"/>
      <c r="AA26" s="156"/>
      <c r="AB26" s="156"/>
      <c r="AC26" s="156"/>
      <c r="AD26" s="156"/>
      <c r="AE26" s="158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</row>
    <row r="27" spans="1:86" ht="12.75" customHeight="1" x14ac:dyDescent="0.3">
      <c r="B27" s="140" t="s">
        <v>1014</v>
      </c>
      <c r="C27" s="184"/>
      <c r="D27" s="185"/>
      <c r="E27" s="186"/>
      <c r="F27" s="368"/>
      <c r="G27" s="368"/>
      <c r="H27" s="368"/>
      <c r="I27" s="368"/>
      <c r="J27" s="362"/>
      <c r="K27" s="363"/>
      <c r="L27" s="342"/>
      <c r="M27" s="368"/>
      <c r="N27" s="115"/>
      <c r="O27" s="167"/>
      <c r="P27" s="218"/>
      <c r="Q27" s="186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9"/>
      <c r="AE27" s="155"/>
    </row>
    <row r="28" spans="1:86" ht="12.75" customHeight="1" x14ac:dyDescent="0.3">
      <c r="B28" s="130" t="s">
        <v>782</v>
      </c>
      <c r="C28" s="178">
        <f>-TB!C42</f>
        <v>1164.8599999999999</v>
      </c>
      <c r="D28" s="179">
        <f>+C28-E28</f>
        <v>-0.14000000000010004</v>
      </c>
      <c r="E28" s="180">
        <v>1165</v>
      </c>
      <c r="F28" s="369">
        <v>5132.58</v>
      </c>
      <c r="G28" s="369">
        <v>0</v>
      </c>
      <c r="H28" s="327">
        <f>C28+G28</f>
        <v>1164.8599999999999</v>
      </c>
      <c r="I28" s="327">
        <f>H28-F28</f>
        <v>-3967.7200000000003</v>
      </c>
      <c r="J28" s="362"/>
      <c r="K28" s="365">
        <v>3546</v>
      </c>
      <c r="L28" s="341">
        <f t="shared" ref="L28:L33" si="6">F28-K28</f>
        <v>1586.58</v>
      </c>
      <c r="M28" s="327">
        <f>H28-K28</f>
        <v>-2381.1400000000003</v>
      </c>
      <c r="N28" s="115"/>
      <c r="O28" s="115"/>
      <c r="P28" s="141"/>
      <c r="Q28" s="180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35"/>
    </row>
    <row r="29" spans="1:86" ht="12.75" customHeight="1" x14ac:dyDescent="0.3">
      <c r="B29" s="130" t="s">
        <v>929</v>
      </c>
      <c r="C29" s="178">
        <f>+C30+C31</f>
        <v>7104.22</v>
      </c>
      <c r="D29" s="179">
        <f t="shared" ref="D29:D31" si="7">+C29-E29</f>
        <v>0.22000000000025466</v>
      </c>
      <c r="E29" s="180">
        <v>7104</v>
      </c>
      <c r="F29" s="369">
        <v>113743.16</v>
      </c>
      <c r="G29" s="369">
        <v>114810</v>
      </c>
      <c r="H29" s="327">
        <f t="shared" ref="H29:H32" si="8">C29+G29</f>
        <v>121914.22</v>
      </c>
      <c r="I29" s="327">
        <f t="shared" ref="I29:I32" si="9">H29-F29</f>
        <v>8171.0599999999977</v>
      </c>
      <c r="J29" s="362"/>
      <c r="K29" s="365">
        <v>113964.69</v>
      </c>
      <c r="L29" s="341">
        <f t="shared" si="6"/>
        <v>-221.52999999999884</v>
      </c>
      <c r="M29" s="327">
        <f t="shared" ref="M29:M32" si="10">H29-K29</f>
        <v>7949.5299999999988</v>
      </c>
      <c r="N29" s="115"/>
      <c r="O29" s="115"/>
      <c r="P29" s="141"/>
      <c r="Q29" s="180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207"/>
      <c r="AE29" s="135"/>
    </row>
    <row r="30" spans="1:86" ht="12.75" customHeight="1" x14ac:dyDescent="0.3">
      <c r="B30" s="131" t="s">
        <v>947</v>
      </c>
      <c r="C30" s="178">
        <f>-TB!D39</f>
        <v>5651.06</v>
      </c>
      <c r="D30" s="179">
        <f t="shared" si="7"/>
        <v>6.0000000000400178E-2</v>
      </c>
      <c r="E30" s="180">
        <v>5651</v>
      </c>
      <c r="F30" s="369">
        <v>109144.83</v>
      </c>
      <c r="G30" s="369">
        <v>106730</v>
      </c>
      <c r="H30" s="327">
        <f t="shared" si="8"/>
        <v>112381.06</v>
      </c>
      <c r="I30" s="327">
        <f t="shared" si="9"/>
        <v>3236.2299999999959</v>
      </c>
      <c r="J30" s="362"/>
      <c r="K30" s="365">
        <v>106907.29</v>
      </c>
      <c r="L30" s="341">
        <f t="shared" si="6"/>
        <v>2237.5400000000081</v>
      </c>
      <c r="M30" s="327">
        <f t="shared" si="10"/>
        <v>5473.7700000000041</v>
      </c>
      <c r="N30" s="115"/>
      <c r="O30" s="115"/>
      <c r="P30" s="142"/>
      <c r="Q30" s="180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207"/>
      <c r="AE30" s="135"/>
    </row>
    <row r="31" spans="1:86" ht="12.75" customHeight="1" x14ac:dyDescent="0.3">
      <c r="B31" s="131" t="s">
        <v>948</v>
      </c>
      <c r="C31" s="178">
        <f>-TB!D41</f>
        <v>1453.16</v>
      </c>
      <c r="D31" s="179">
        <f t="shared" si="7"/>
        <v>0.16000000000008185</v>
      </c>
      <c r="E31" s="180">
        <v>1453</v>
      </c>
      <c r="F31" s="369">
        <v>4598.33</v>
      </c>
      <c r="G31" s="369">
        <v>8079.83</v>
      </c>
      <c r="H31" s="327">
        <f t="shared" si="8"/>
        <v>9532.99</v>
      </c>
      <c r="I31" s="327">
        <f t="shared" si="9"/>
        <v>4934.66</v>
      </c>
      <c r="J31" s="362"/>
      <c r="K31" s="365">
        <v>7057.4</v>
      </c>
      <c r="L31" s="341">
        <f t="shared" si="6"/>
        <v>-2459.0699999999997</v>
      </c>
      <c r="M31" s="327">
        <f t="shared" si="10"/>
        <v>2475.59</v>
      </c>
      <c r="N31" s="115"/>
      <c r="O31" s="115"/>
      <c r="P31" s="142"/>
      <c r="Q31" s="180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35"/>
    </row>
    <row r="32" spans="1:86" ht="12.75" customHeight="1" x14ac:dyDescent="0.3">
      <c r="B32" s="130" t="s">
        <v>3</v>
      </c>
      <c r="C32" s="178">
        <f>-TB!D46-TB!D51</f>
        <v>3536</v>
      </c>
      <c r="D32" s="179">
        <f t="shared" ref="D32" si="11">+C32-E32</f>
        <v>3536</v>
      </c>
      <c r="E32" s="180">
        <f>SUM(R32:V32)</f>
        <v>0</v>
      </c>
      <c r="F32" s="369">
        <v>6889</v>
      </c>
      <c r="G32" s="369">
        <v>3353</v>
      </c>
      <c r="H32" s="327">
        <f t="shared" si="8"/>
        <v>6889</v>
      </c>
      <c r="I32" s="327">
        <f t="shared" si="9"/>
        <v>0</v>
      </c>
      <c r="J32" s="362"/>
      <c r="K32" s="365">
        <v>4960.59</v>
      </c>
      <c r="L32" s="341">
        <f t="shared" si="6"/>
        <v>1928.4099999999999</v>
      </c>
      <c r="M32" s="327">
        <f t="shared" si="10"/>
        <v>1928.4099999999999</v>
      </c>
      <c r="N32" s="115"/>
      <c r="O32" s="115"/>
      <c r="P32" s="141"/>
      <c r="Q32" s="180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35"/>
    </row>
    <row r="33" spans="1:86" ht="12.75" customHeight="1" x14ac:dyDescent="0.3">
      <c r="B33" s="129" t="s">
        <v>1017</v>
      </c>
      <c r="C33" s="175">
        <f>SUM(C28:C32)-C29</f>
        <v>11805.079999999998</v>
      </c>
      <c r="D33" s="176">
        <f>+C33-E33</f>
        <v>3536.0799999999981</v>
      </c>
      <c r="E33" s="177">
        <f t="shared" ref="E33" si="12">SUM(E28:E32)-E29</f>
        <v>8269</v>
      </c>
      <c r="F33" s="370">
        <f>SUM(F28:F32)-F29</f>
        <v>125764.73999999999</v>
      </c>
      <c r="G33" s="370">
        <f>SUM(G28:G32)-G29</f>
        <v>118162.82999999999</v>
      </c>
      <c r="H33" s="370">
        <f>C33+G33</f>
        <v>129967.90999999999</v>
      </c>
      <c r="I33" s="370">
        <f>H33-F33</f>
        <v>4203.1699999999983</v>
      </c>
      <c r="J33" s="362"/>
      <c r="K33" s="359">
        <f>SUM(K28:K32)-K29</f>
        <v>122471.27999999997</v>
      </c>
      <c r="L33" s="342">
        <f t="shared" si="6"/>
        <v>3293.460000000021</v>
      </c>
      <c r="M33" s="196">
        <f>H33-K33</f>
        <v>7496.6300000000192</v>
      </c>
      <c r="N33" s="115"/>
      <c r="O33" s="115"/>
      <c r="P33" s="142"/>
      <c r="Q33" s="175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34"/>
    </row>
    <row r="34" spans="1:86" ht="12.75" customHeight="1" x14ac:dyDescent="0.3">
      <c r="B34" s="132" t="s">
        <v>1132</v>
      </c>
      <c r="C34" s="178"/>
      <c r="D34" s="179"/>
      <c r="E34" s="180"/>
      <c r="F34" s="369"/>
      <c r="G34" s="369">
        <v>5000</v>
      </c>
      <c r="H34" s="370">
        <f>C34+G34</f>
        <v>5000</v>
      </c>
      <c r="I34" s="370">
        <f>H34-F34</f>
        <v>5000</v>
      </c>
      <c r="J34" s="362"/>
      <c r="K34" s="365"/>
      <c r="L34" s="344"/>
      <c r="M34" s="369"/>
      <c r="N34" s="115"/>
      <c r="O34" s="115"/>
      <c r="P34" s="141"/>
      <c r="Q34" s="180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35"/>
    </row>
    <row r="35" spans="1:86" ht="12.75" customHeight="1" x14ac:dyDescent="0.3">
      <c r="B35" s="129" t="s">
        <v>1016</v>
      </c>
      <c r="C35" s="175"/>
      <c r="D35" s="176"/>
      <c r="E35" s="177"/>
      <c r="F35" s="370"/>
      <c r="G35" s="370"/>
      <c r="H35" s="370"/>
      <c r="I35" s="370"/>
      <c r="J35" s="362"/>
      <c r="K35" s="359"/>
      <c r="L35" s="340"/>
      <c r="M35" s="370"/>
      <c r="N35" s="115"/>
      <c r="O35" s="115"/>
      <c r="P35" s="143"/>
      <c r="Q35" s="177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34"/>
    </row>
    <row r="36" spans="1:86" ht="12.75" customHeight="1" x14ac:dyDescent="0.3">
      <c r="B36" s="132" t="s">
        <v>987</v>
      </c>
      <c r="C36" s="178">
        <f>-TB!D44-TB!D45-TB!C91</f>
        <v>2084.1799999999998</v>
      </c>
      <c r="D36" s="179">
        <f>+C36-E36</f>
        <v>2084.1799999999998</v>
      </c>
      <c r="E36" s="180">
        <f>SUM(R36:V36)</f>
        <v>0</v>
      </c>
      <c r="F36" s="369">
        <v>8200</v>
      </c>
      <c r="G36" s="369">
        <v>6116</v>
      </c>
      <c r="H36" s="369">
        <f>C36+G36</f>
        <v>8200.18</v>
      </c>
      <c r="I36" s="369">
        <f>H36-F36</f>
        <v>0.18000000000029104</v>
      </c>
      <c r="J36" s="362"/>
      <c r="K36" s="365">
        <v>10575.98</v>
      </c>
      <c r="L36" s="341">
        <f>F36-K36</f>
        <v>-2375.9799999999996</v>
      </c>
      <c r="M36" s="327">
        <f>H36-K36</f>
        <v>-2375.7999999999993</v>
      </c>
      <c r="N36" s="115"/>
      <c r="O36" s="115"/>
      <c r="P36" s="141"/>
      <c r="Q36" s="180"/>
      <c r="R36" s="118"/>
      <c r="S36" s="118"/>
      <c r="T36" s="118"/>
      <c r="V36" s="118"/>
      <c r="W36" s="118"/>
      <c r="Y36" s="118"/>
      <c r="Z36" s="118"/>
      <c r="AB36" s="118"/>
      <c r="AC36" s="118"/>
      <c r="AD36" s="118"/>
      <c r="AE36" s="135"/>
    </row>
    <row r="37" spans="1:86" ht="12.75" customHeight="1" thickBot="1" x14ac:dyDescent="0.35">
      <c r="B37" s="129" t="s">
        <v>1019</v>
      </c>
      <c r="C37" s="181">
        <f>SUM(C36)</f>
        <v>2084.1799999999998</v>
      </c>
      <c r="D37" s="182">
        <f>+C37-E37</f>
        <v>2084.1799999999998</v>
      </c>
      <c r="E37" s="183">
        <f t="shared" ref="E37" si="13">SUM(E36)</f>
        <v>0</v>
      </c>
      <c r="F37" s="371">
        <f>SUM(F36)</f>
        <v>8200</v>
      </c>
      <c r="G37" s="371">
        <v>6116</v>
      </c>
      <c r="H37" s="371">
        <f>C37+G37</f>
        <v>8200.18</v>
      </c>
      <c r="I37" s="371">
        <f>H37-F37</f>
        <v>0.18000000000029104</v>
      </c>
      <c r="J37" s="362"/>
      <c r="K37" s="372">
        <f>SUM(K36)</f>
        <v>10575.98</v>
      </c>
      <c r="L37" s="342">
        <f>F37-K37</f>
        <v>-2375.9799999999996</v>
      </c>
      <c r="M37" s="196">
        <f>H37-K37</f>
        <v>-2375.7999999999993</v>
      </c>
      <c r="N37" s="115"/>
      <c r="O37" s="115"/>
      <c r="P37" s="143"/>
      <c r="Q37" s="181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9"/>
    </row>
    <row r="38" spans="1:86" s="113" customFormat="1" ht="21.75" customHeight="1" thickBot="1" x14ac:dyDescent="0.5">
      <c r="A38" s="117"/>
      <c r="B38" s="216" t="s">
        <v>142</v>
      </c>
      <c r="C38" s="190">
        <f>C33+C37</f>
        <v>13889.259999999998</v>
      </c>
      <c r="D38" s="190">
        <f>+C38-E38</f>
        <v>5620.2599999999984</v>
      </c>
      <c r="E38" s="191">
        <f>E33+E37</f>
        <v>8269</v>
      </c>
      <c r="F38" s="329">
        <f>F33+F37</f>
        <v>133964.74</v>
      </c>
      <c r="G38" s="329">
        <f>G33+G34+G37</f>
        <v>129278.82999999999</v>
      </c>
      <c r="H38" s="329">
        <f>C38+G38</f>
        <v>143168.09</v>
      </c>
      <c r="I38" s="329">
        <f>H38-F38</f>
        <v>9203.3500000000058</v>
      </c>
      <c r="J38" s="362"/>
      <c r="K38" s="190">
        <f>K33+K37</f>
        <v>133047.25999999998</v>
      </c>
      <c r="L38" s="190">
        <f>F38-K38</f>
        <v>917.48000000001048</v>
      </c>
      <c r="M38" s="329">
        <f>H38-K38</f>
        <v>10120.830000000016</v>
      </c>
      <c r="N38" s="117"/>
      <c r="O38" s="117"/>
      <c r="P38" s="216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45"/>
      <c r="AE38" s="158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</row>
    <row r="39" spans="1:86" s="113" customFormat="1" ht="10.5" customHeight="1" thickBot="1" x14ac:dyDescent="0.5">
      <c r="A39" s="117"/>
      <c r="B39" s="159"/>
      <c r="C39" s="246"/>
      <c r="D39" s="246"/>
      <c r="E39" s="246"/>
      <c r="F39" s="246"/>
      <c r="G39" s="246"/>
      <c r="H39" s="246"/>
      <c r="I39" s="246"/>
      <c r="J39" s="350"/>
      <c r="K39" s="246"/>
      <c r="L39" s="246"/>
      <c r="M39" s="246"/>
      <c r="N39" s="117"/>
      <c r="O39" s="117"/>
      <c r="P39" s="237"/>
      <c r="Q39" s="246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67"/>
      <c r="AF39" s="259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</row>
    <row r="40" spans="1:86" s="113" customFormat="1" ht="21.75" customHeight="1" thickBot="1" x14ac:dyDescent="0.5">
      <c r="A40" s="117"/>
      <c r="B40" s="216" t="s">
        <v>764</v>
      </c>
      <c r="C40" s="190"/>
      <c r="D40" s="190"/>
      <c r="E40" s="191"/>
      <c r="F40" s="191"/>
      <c r="G40" s="191"/>
      <c r="H40" s="191"/>
      <c r="I40" s="191"/>
      <c r="J40" s="362"/>
      <c r="K40" s="190"/>
      <c r="L40" s="190"/>
      <c r="M40" s="191"/>
      <c r="N40" s="117"/>
      <c r="O40" s="117"/>
      <c r="P40" s="216"/>
      <c r="Q40" s="191"/>
      <c r="R40" s="156"/>
      <c r="S40" s="156"/>
      <c r="T40" s="156"/>
      <c r="U40" s="156"/>
      <c r="V40" s="156"/>
      <c r="W40" s="156"/>
      <c r="X40" s="156"/>
      <c r="Y40" s="157"/>
      <c r="Z40" s="156"/>
      <c r="AA40" s="156"/>
      <c r="AB40" s="156"/>
      <c r="AC40" s="156"/>
      <c r="AD40" s="156"/>
      <c r="AE40" s="158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</row>
    <row r="41" spans="1:86" ht="12.75" customHeight="1" x14ac:dyDescent="0.35">
      <c r="B41" s="133" t="s">
        <v>1020</v>
      </c>
      <c r="C41" s="192"/>
      <c r="D41" s="185"/>
      <c r="E41" s="193"/>
      <c r="F41" s="193"/>
      <c r="G41" s="193"/>
      <c r="H41" s="193"/>
      <c r="I41" s="193"/>
      <c r="J41" s="378"/>
      <c r="K41" s="373"/>
      <c r="L41" s="345"/>
      <c r="M41" s="193"/>
      <c r="N41" s="115"/>
      <c r="O41" s="115"/>
      <c r="P41" s="140"/>
      <c r="Q41" s="193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3"/>
      <c r="AE41" s="155"/>
    </row>
    <row r="42" spans="1:86" ht="12.75" customHeight="1" x14ac:dyDescent="0.3">
      <c r="B42" s="132" t="s">
        <v>1021</v>
      </c>
      <c r="C42" s="178"/>
      <c r="D42" s="179"/>
      <c r="E42" s="180"/>
      <c r="F42" s="180"/>
      <c r="G42" s="180"/>
      <c r="H42" s="180"/>
      <c r="I42" s="180"/>
      <c r="J42" s="354"/>
      <c r="K42" s="365"/>
      <c r="L42" s="344"/>
      <c r="M42" s="180"/>
      <c r="N42" s="115"/>
      <c r="O42" s="115"/>
      <c r="P42" s="144"/>
      <c r="Q42" s="180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18"/>
      <c r="AE42" s="135"/>
    </row>
    <row r="43" spans="1:86" ht="12.75" customHeight="1" x14ac:dyDescent="0.3">
      <c r="B43" s="130" t="s">
        <v>932</v>
      </c>
      <c r="C43" s="178">
        <f>-TB!D62</f>
        <v>-29910</v>
      </c>
      <c r="D43" s="179">
        <f>+C43-E43</f>
        <v>-29910</v>
      </c>
      <c r="E43" s="180">
        <f>SUM(R43:V43)</f>
        <v>0</v>
      </c>
      <c r="F43" s="180">
        <v>-94790</v>
      </c>
      <c r="G43" s="180">
        <v>-41980</v>
      </c>
      <c r="H43" s="327">
        <f>C43+G43</f>
        <v>-71890</v>
      </c>
      <c r="I43" s="327">
        <f t="shared" ref="I43:I45" si="14">H43-F43</f>
        <v>22900</v>
      </c>
      <c r="J43" s="354"/>
      <c r="K43" s="365">
        <v>-69660</v>
      </c>
      <c r="L43" s="341">
        <f>F43-K43</f>
        <v>-25130</v>
      </c>
      <c r="M43" s="327">
        <f t="shared" ref="M43:M45" si="15">H43-K43</f>
        <v>-2230</v>
      </c>
      <c r="N43" s="115"/>
      <c r="O43" s="115"/>
      <c r="P43" s="141"/>
      <c r="Q43" s="180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35"/>
    </row>
    <row r="44" spans="1:86" ht="12.75" customHeight="1" x14ac:dyDescent="0.3">
      <c r="B44" s="130" t="s">
        <v>933</v>
      </c>
      <c r="C44" s="178">
        <f>-TB!D67</f>
        <v>-8221.74</v>
      </c>
      <c r="D44" s="179">
        <f>+C44-E44</f>
        <v>-8221.74</v>
      </c>
      <c r="E44" s="180">
        <f>SUM(R44:V44)</f>
        <v>0</v>
      </c>
      <c r="F44" s="180">
        <v>-19069</v>
      </c>
      <c r="G44" s="180">
        <v>-10847</v>
      </c>
      <c r="H44" s="327">
        <f t="shared" ref="H44:H50" si="16">C44+G44</f>
        <v>-19068.739999999998</v>
      </c>
      <c r="I44" s="327">
        <f t="shared" si="14"/>
        <v>0.26000000000203727</v>
      </c>
      <c r="J44" s="354"/>
      <c r="K44" s="365">
        <v>-13702.95</v>
      </c>
      <c r="L44" s="341">
        <f>F44-K44</f>
        <v>-5366.0499999999993</v>
      </c>
      <c r="M44" s="327">
        <f t="shared" si="15"/>
        <v>-5365.7899999999972</v>
      </c>
      <c r="N44" s="115"/>
      <c r="O44" s="115"/>
      <c r="P44" s="141"/>
      <c r="Q44" s="180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35"/>
    </row>
    <row r="45" spans="1:86" ht="12.75" customHeight="1" x14ac:dyDescent="0.3">
      <c r="B45" s="130" t="s">
        <v>11</v>
      </c>
      <c r="C45" s="178">
        <f>-TB!D68</f>
        <v>-1790.06</v>
      </c>
      <c r="D45" s="179">
        <f>+C45-E45</f>
        <v>-1790.06</v>
      </c>
      <c r="E45" s="180">
        <f>SUM(R45:V45)</f>
        <v>0</v>
      </c>
      <c r="F45" s="180">
        <v>-5000</v>
      </c>
      <c r="G45" s="180">
        <v>-3210</v>
      </c>
      <c r="H45" s="327">
        <f t="shared" si="16"/>
        <v>-5000.0599999999995</v>
      </c>
      <c r="I45" s="327">
        <f t="shared" si="14"/>
        <v>-5.9999999999490683E-2</v>
      </c>
      <c r="J45" s="354"/>
      <c r="K45" s="365">
        <v>-6004.52</v>
      </c>
      <c r="L45" s="341">
        <f>F45-K45</f>
        <v>1004.5200000000004</v>
      </c>
      <c r="M45" s="327">
        <f t="shared" si="15"/>
        <v>1004.4600000000009</v>
      </c>
      <c r="N45" s="115"/>
      <c r="O45" s="115"/>
      <c r="P45" s="141"/>
      <c r="Q45" s="180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35"/>
    </row>
    <row r="46" spans="1:86" ht="12" customHeight="1" x14ac:dyDescent="0.3">
      <c r="B46" s="132"/>
      <c r="C46" s="178"/>
      <c r="D46" s="179"/>
      <c r="E46" s="180"/>
      <c r="F46" s="180"/>
      <c r="G46" s="180"/>
      <c r="H46" s="327"/>
      <c r="I46" s="327"/>
      <c r="J46" s="354"/>
      <c r="K46" s="365"/>
      <c r="L46" s="341"/>
      <c r="M46" s="327"/>
      <c r="N46" s="115"/>
      <c r="O46" s="115"/>
      <c r="P46" s="141"/>
      <c r="Q46" s="180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18"/>
      <c r="AE46" s="135"/>
    </row>
    <row r="47" spans="1:86" ht="12.75" customHeight="1" x14ac:dyDescent="0.3">
      <c r="B47" s="132" t="s">
        <v>1022</v>
      </c>
      <c r="C47" s="178"/>
      <c r="D47" s="179"/>
      <c r="E47" s="180"/>
      <c r="F47" s="180"/>
      <c r="G47" s="180"/>
      <c r="H47" s="327"/>
      <c r="I47" s="327"/>
      <c r="J47" s="354"/>
      <c r="K47" s="365"/>
      <c r="L47" s="341"/>
      <c r="M47" s="327"/>
      <c r="N47" s="115"/>
      <c r="O47" s="115"/>
      <c r="P47" s="144"/>
      <c r="Q47" s="180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18"/>
      <c r="AE47" s="135"/>
    </row>
    <row r="48" spans="1:86" ht="12.75" customHeight="1" x14ac:dyDescent="0.3">
      <c r="B48" s="130" t="s">
        <v>779</v>
      </c>
      <c r="C48" s="178">
        <f>-TB!D69</f>
        <v>-7783.35</v>
      </c>
      <c r="D48" s="179">
        <f>+C48-E48</f>
        <v>-7783.35</v>
      </c>
      <c r="E48" s="180">
        <f>SUM(R48:V48)</f>
        <v>0</v>
      </c>
      <c r="F48" s="180">
        <v>-26292.299999999996</v>
      </c>
      <c r="G48" s="180">
        <v>-10009</v>
      </c>
      <c r="H48" s="327">
        <f t="shared" si="16"/>
        <v>-17792.349999999999</v>
      </c>
      <c r="I48" s="327">
        <f t="shared" ref="I48:I50" si="17">H48-F48</f>
        <v>8499.9499999999971</v>
      </c>
      <c r="J48" s="354"/>
      <c r="K48" s="365">
        <v>-40116.29</v>
      </c>
      <c r="L48" s="341">
        <f>F48-K48</f>
        <v>13823.990000000005</v>
      </c>
      <c r="M48" s="327">
        <f t="shared" ref="M48:M50" si="18">H48-K48</f>
        <v>22323.940000000002</v>
      </c>
      <c r="N48" s="115"/>
      <c r="O48" s="115"/>
      <c r="P48" s="141"/>
      <c r="Q48" s="180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35"/>
    </row>
    <row r="49" spans="2:31" ht="12.75" customHeight="1" x14ac:dyDescent="0.3">
      <c r="B49" s="130" t="s">
        <v>913</v>
      </c>
      <c r="C49" s="178">
        <f>-TB!D96</f>
        <v>-227.16</v>
      </c>
      <c r="D49" s="179">
        <f>+C49-E49</f>
        <v>-227.16</v>
      </c>
      <c r="E49" s="180">
        <f>SUM(R49:V49)</f>
        <v>0</v>
      </c>
      <c r="F49" s="180">
        <v>-800</v>
      </c>
      <c r="G49" s="180">
        <v>-573</v>
      </c>
      <c r="H49" s="327">
        <f t="shared" si="16"/>
        <v>-800.16</v>
      </c>
      <c r="I49" s="327">
        <f t="shared" si="17"/>
        <v>-0.15999999999996817</v>
      </c>
      <c r="J49" s="354"/>
      <c r="K49" s="365">
        <v>-799.56</v>
      </c>
      <c r="L49" s="341">
        <f>F49-K49</f>
        <v>-0.44000000000005457</v>
      </c>
      <c r="M49" s="327">
        <f t="shared" si="18"/>
        <v>-0.60000000000002274</v>
      </c>
      <c r="N49" s="115"/>
      <c r="O49" s="115"/>
      <c r="P49" s="141"/>
      <c r="Q49" s="180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35"/>
    </row>
    <row r="50" spans="2:31" ht="12.75" customHeight="1" x14ac:dyDescent="0.3">
      <c r="B50" s="130" t="s">
        <v>1032</v>
      </c>
      <c r="C50" s="178">
        <f>-1125-375-375</f>
        <v>-1875</v>
      </c>
      <c r="D50" s="179">
        <f>+C50-E50</f>
        <v>-1875</v>
      </c>
      <c r="E50" s="180">
        <f>SUM(R50:V50)</f>
        <v>0</v>
      </c>
      <c r="F50" s="180">
        <v>-4500</v>
      </c>
      <c r="G50" s="180">
        <v>-2625</v>
      </c>
      <c r="H50" s="327">
        <f t="shared" si="16"/>
        <v>-4500</v>
      </c>
      <c r="I50" s="327">
        <f t="shared" si="17"/>
        <v>0</v>
      </c>
      <c r="J50" s="354"/>
      <c r="K50" s="365">
        <v>-4500</v>
      </c>
      <c r="L50" s="341">
        <f>F50-K50</f>
        <v>0</v>
      </c>
      <c r="M50" s="327">
        <f t="shared" si="18"/>
        <v>0</v>
      </c>
      <c r="N50" s="115"/>
      <c r="O50" s="115"/>
      <c r="P50" s="141"/>
      <c r="Q50" s="180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35"/>
    </row>
    <row r="51" spans="2:31" ht="12.75" customHeight="1" x14ac:dyDescent="0.35">
      <c r="B51" s="133" t="s">
        <v>1040</v>
      </c>
      <c r="C51" s="194">
        <f>SUM(C43:C50)</f>
        <v>-49807.31</v>
      </c>
      <c r="D51" s="176">
        <f>+C51-E51</f>
        <v>-49807.31</v>
      </c>
      <c r="E51" s="194">
        <f t="shared" ref="E51" si="19">SUM(E43:E50)</f>
        <v>0</v>
      </c>
      <c r="F51" s="194">
        <f>SUM(F43:F50)</f>
        <v>-150451.29999999999</v>
      </c>
      <c r="G51" s="194">
        <f>SUM(G43:G50)</f>
        <v>-69244</v>
      </c>
      <c r="H51" s="194">
        <f>C51+G51</f>
        <v>-119051.31</v>
      </c>
      <c r="I51" s="194">
        <f>H51-F51</f>
        <v>31399.989999999991</v>
      </c>
      <c r="J51" s="379"/>
      <c r="K51" s="374">
        <f>SUM(K43:K50)</f>
        <v>-134783.32</v>
      </c>
      <c r="L51" s="342">
        <f>F51-K51</f>
        <v>-15667.979999999981</v>
      </c>
      <c r="M51" s="196">
        <f>H51-K51</f>
        <v>15732.010000000009</v>
      </c>
      <c r="N51" s="115"/>
      <c r="O51" s="115"/>
      <c r="P51" s="140"/>
      <c r="Q51" s="194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38"/>
    </row>
    <row r="52" spans="2:31" ht="12.75" customHeight="1" x14ac:dyDescent="0.3">
      <c r="B52" s="130"/>
      <c r="C52" s="178"/>
      <c r="D52" s="179"/>
      <c r="E52" s="180"/>
      <c r="F52" s="180"/>
      <c r="G52" s="180"/>
      <c r="H52" s="180"/>
      <c r="I52" s="180"/>
      <c r="J52" s="354"/>
      <c r="K52" s="365"/>
      <c r="L52" s="344"/>
      <c r="M52" s="180"/>
      <c r="N52" s="115"/>
      <c r="O52" s="115"/>
      <c r="P52" s="141"/>
      <c r="Q52" s="180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18"/>
      <c r="AE52" s="136"/>
    </row>
    <row r="53" spans="2:31" ht="12.75" customHeight="1" x14ac:dyDescent="0.35">
      <c r="B53" s="133" t="s">
        <v>1015</v>
      </c>
      <c r="C53" s="194"/>
      <c r="D53" s="176"/>
      <c r="E53" s="195"/>
      <c r="F53" s="195"/>
      <c r="G53" s="195"/>
      <c r="H53" s="195"/>
      <c r="I53" s="195"/>
      <c r="J53" s="378"/>
      <c r="K53" s="375"/>
      <c r="L53" s="346"/>
      <c r="M53" s="195"/>
      <c r="N53" s="115"/>
      <c r="O53" s="115"/>
      <c r="P53" s="140"/>
      <c r="Q53" s="195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3"/>
      <c r="AE53" s="138"/>
    </row>
    <row r="54" spans="2:31" ht="12.75" customHeight="1" x14ac:dyDescent="0.3">
      <c r="B54" s="130" t="s">
        <v>772</v>
      </c>
      <c r="C54" s="178">
        <f>-(TB!C105+TB!C110+TB!C113)</f>
        <v>0</v>
      </c>
      <c r="D54" s="179">
        <f>+C54-E54</f>
        <v>0</v>
      </c>
      <c r="E54" s="180">
        <f t="shared" ref="E54" si="20">SUM(R54:V54)</f>
        <v>0</v>
      </c>
      <c r="F54" s="180">
        <v>-25000</v>
      </c>
      <c r="G54" s="180">
        <v>-25000</v>
      </c>
      <c r="H54" s="180">
        <f>C54+G54</f>
        <v>-25000</v>
      </c>
      <c r="I54" s="180">
        <f>H54-F54</f>
        <v>0</v>
      </c>
      <c r="J54" s="354"/>
      <c r="K54" s="365">
        <v>-16194.82</v>
      </c>
      <c r="L54" s="341">
        <f>F54-K54</f>
        <v>-8805.18</v>
      </c>
      <c r="M54" s="327">
        <f>H54-K54</f>
        <v>-8805.18</v>
      </c>
      <c r="N54" s="115"/>
      <c r="O54" s="115"/>
      <c r="P54" s="141"/>
      <c r="Q54" s="180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36"/>
    </row>
    <row r="55" spans="2:31" ht="12.75" customHeight="1" x14ac:dyDescent="0.35">
      <c r="B55" s="133" t="s">
        <v>1018</v>
      </c>
      <c r="C55" s="196">
        <f>SUM(C54)</f>
        <v>0</v>
      </c>
      <c r="D55" s="182">
        <f>+C55-E55</f>
        <v>0</v>
      </c>
      <c r="E55" s="196">
        <f>SUM(E53:E54)</f>
        <v>0</v>
      </c>
      <c r="F55" s="196">
        <f>SUM(F54)</f>
        <v>-25000</v>
      </c>
      <c r="G55" s="196">
        <f>SUM(G54)</f>
        <v>-25000</v>
      </c>
      <c r="H55" s="196">
        <v>-25000</v>
      </c>
      <c r="I55" s="194">
        <f>H55-F55</f>
        <v>0</v>
      </c>
      <c r="J55" s="378"/>
      <c r="K55" s="376">
        <f>SUM(K54)</f>
        <v>-16194.82</v>
      </c>
      <c r="L55" s="342">
        <f>F55-K55</f>
        <v>-8805.18</v>
      </c>
      <c r="M55" s="196">
        <f>H55-K55</f>
        <v>-8805.18</v>
      </c>
      <c r="N55" s="115"/>
      <c r="O55" s="115"/>
      <c r="P55" s="140"/>
      <c r="Q55" s="196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2"/>
    </row>
    <row r="56" spans="2:31" ht="12.75" customHeight="1" x14ac:dyDescent="0.3">
      <c r="B56" s="130"/>
      <c r="C56" s="178"/>
      <c r="D56" s="179"/>
      <c r="E56" s="180"/>
      <c r="F56" s="180"/>
      <c r="G56" s="180"/>
      <c r="H56" s="180"/>
      <c r="I56" s="180"/>
      <c r="J56" s="354"/>
      <c r="K56" s="365"/>
      <c r="L56" s="344"/>
      <c r="M56" s="180"/>
      <c r="N56" s="115"/>
      <c r="O56" s="115"/>
      <c r="P56" s="141"/>
      <c r="Q56" s="180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18"/>
      <c r="AE56" s="136"/>
    </row>
    <row r="57" spans="2:31" ht="12.75" customHeight="1" x14ac:dyDescent="0.35">
      <c r="B57" s="133" t="s">
        <v>1025</v>
      </c>
      <c r="C57" s="192"/>
      <c r="D57" s="176"/>
      <c r="E57" s="193"/>
      <c r="F57" s="193"/>
      <c r="G57" s="193"/>
      <c r="H57" s="193"/>
      <c r="I57" s="193"/>
      <c r="J57" s="378"/>
      <c r="K57" s="373"/>
      <c r="L57" s="345"/>
      <c r="M57" s="193"/>
      <c r="N57" s="115"/>
      <c r="O57" s="115"/>
      <c r="P57" s="140"/>
      <c r="Q57" s="193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3"/>
      <c r="AE57" s="163"/>
    </row>
    <row r="58" spans="2:31" ht="12.75" customHeight="1" x14ac:dyDescent="0.3">
      <c r="B58" s="132" t="s">
        <v>1026</v>
      </c>
      <c r="C58" s="187"/>
      <c r="D58" s="179"/>
      <c r="E58" s="188"/>
      <c r="F58" s="188"/>
      <c r="G58" s="188"/>
      <c r="H58" s="188"/>
      <c r="I58" s="188"/>
      <c r="J58" s="378"/>
      <c r="K58" s="364"/>
      <c r="L58" s="343"/>
      <c r="M58" s="188"/>
      <c r="N58" s="115"/>
      <c r="O58" s="115"/>
      <c r="P58" s="144"/>
      <c r="Q58" s="188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18"/>
      <c r="AE58" s="136"/>
    </row>
    <row r="59" spans="2:31" ht="12.75" customHeight="1" x14ac:dyDescent="0.3">
      <c r="B59" s="130" t="s">
        <v>773</v>
      </c>
      <c r="C59" s="178">
        <f>-TB!D83-TB!D84-TB!D85-TB!D86-TB!D87</f>
        <v>-1663.03</v>
      </c>
      <c r="D59" s="179">
        <f>+C59-E59</f>
        <v>-1663.03</v>
      </c>
      <c r="E59" s="180">
        <f>SUM(R59:V59)</f>
        <v>0</v>
      </c>
      <c r="F59" s="180">
        <v>-6342.04</v>
      </c>
      <c r="G59" s="180">
        <v>-3000</v>
      </c>
      <c r="H59" s="327">
        <f>C59+G59</f>
        <v>-4663.03</v>
      </c>
      <c r="I59" s="327">
        <f>H59-F59</f>
        <v>1679.0100000000002</v>
      </c>
      <c r="J59" s="354"/>
      <c r="K59" s="365">
        <v>-5698.51</v>
      </c>
      <c r="L59" s="341">
        <f>F59-K59</f>
        <v>-643.52999999999975</v>
      </c>
      <c r="M59" s="327">
        <f t="shared" ref="M59:M61" si="21">H59-K59</f>
        <v>1035.4800000000005</v>
      </c>
      <c r="N59" s="115"/>
      <c r="O59" s="115"/>
      <c r="P59" s="141"/>
      <c r="Q59" s="180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36"/>
    </row>
    <row r="60" spans="2:31" ht="12.75" customHeight="1" x14ac:dyDescent="0.3">
      <c r="B60" s="130" t="s">
        <v>777</v>
      </c>
      <c r="C60" s="178">
        <f>-TB!D103-TB!D102</f>
        <v>-6145.67</v>
      </c>
      <c r="D60" s="179">
        <f>+C60-E60</f>
        <v>-6145.67</v>
      </c>
      <c r="E60" s="180">
        <f>SUM(R60:V60)</f>
        <v>0</v>
      </c>
      <c r="F60" s="180">
        <v>-40469.54</v>
      </c>
      <c r="G60" s="180">
        <v>-34324</v>
      </c>
      <c r="H60" s="327">
        <f t="shared" ref="H60:H61" si="22">C60+G60</f>
        <v>-40469.67</v>
      </c>
      <c r="I60" s="327">
        <f t="shared" ref="I60:I61" si="23">H60-F60</f>
        <v>-0.12999999999738066</v>
      </c>
      <c r="J60" s="354"/>
      <c r="K60" s="365">
        <v>-10058</v>
      </c>
      <c r="L60" s="341">
        <f>F60-K60</f>
        <v>-30411.54</v>
      </c>
      <c r="M60" s="327">
        <f t="shared" si="21"/>
        <v>-30411.67</v>
      </c>
      <c r="N60" s="115"/>
      <c r="O60" s="115"/>
      <c r="P60" s="141"/>
      <c r="Q60" s="180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35"/>
    </row>
    <row r="61" spans="2:31" ht="12.75" customHeight="1" x14ac:dyDescent="0.3">
      <c r="B61" s="130" t="s">
        <v>771</v>
      </c>
      <c r="C61" s="178">
        <f>-TB!D88-TB!D100-TB!D90-TB!D89</f>
        <v>-1009.2300000000001</v>
      </c>
      <c r="D61" s="179">
        <f>+C61-E61</f>
        <v>-1009.2300000000001</v>
      </c>
      <c r="E61" s="180">
        <f>SUM(R61:V61)</f>
        <v>0</v>
      </c>
      <c r="F61" s="180">
        <v>-3662.97</v>
      </c>
      <c r="G61" s="180">
        <v>-2654</v>
      </c>
      <c r="H61" s="327">
        <f t="shared" si="22"/>
        <v>-3663.23</v>
      </c>
      <c r="I61" s="327">
        <f t="shared" si="23"/>
        <v>-0.26000000000021828</v>
      </c>
      <c r="J61" s="354"/>
      <c r="K61" s="365">
        <v>-4618</v>
      </c>
      <c r="L61" s="341">
        <f>F61-K61</f>
        <v>955.0300000000002</v>
      </c>
      <c r="M61" s="327">
        <f t="shared" si="21"/>
        <v>954.77</v>
      </c>
      <c r="N61" s="127"/>
      <c r="O61" s="127"/>
      <c r="P61" s="141"/>
      <c r="Q61" s="180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35"/>
    </row>
    <row r="62" spans="2:31" ht="12.75" customHeight="1" x14ac:dyDescent="0.3">
      <c r="B62" s="130"/>
      <c r="C62" s="197"/>
      <c r="D62" s="179"/>
      <c r="E62" s="327"/>
      <c r="F62" s="198"/>
      <c r="G62" s="198"/>
      <c r="H62" s="198"/>
      <c r="I62" s="198"/>
      <c r="J62" s="380"/>
      <c r="K62" s="377"/>
      <c r="L62" s="347"/>
      <c r="M62" s="198"/>
      <c r="N62" s="115"/>
      <c r="O62" s="115"/>
      <c r="P62" s="141"/>
      <c r="Q62" s="198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25"/>
      <c r="AE62" s="135"/>
    </row>
    <row r="63" spans="2:31" ht="12.75" customHeight="1" x14ac:dyDescent="0.3">
      <c r="B63" s="132" t="s">
        <v>1027</v>
      </c>
      <c r="C63" s="197"/>
      <c r="D63" s="179"/>
      <c r="E63" s="327"/>
      <c r="F63" s="198"/>
      <c r="G63" s="198"/>
      <c r="H63" s="198"/>
      <c r="I63" s="198"/>
      <c r="J63" s="380"/>
      <c r="K63" s="377"/>
      <c r="L63" s="347"/>
      <c r="M63" s="198"/>
      <c r="N63" s="115"/>
      <c r="O63" s="115"/>
      <c r="P63" s="144"/>
      <c r="Q63" s="198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25"/>
      <c r="AE63" s="135"/>
    </row>
    <row r="64" spans="2:31" ht="12.75" customHeight="1" x14ac:dyDescent="0.3">
      <c r="B64" s="130" t="s">
        <v>778</v>
      </c>
      <c r="C64" s="178">
        <f>-TB!D76-TB!D92-TB!D93-TB!D94</f>
        <v>-3439.91</v>
      </c>
      <c r="D64" s="179">
        <f>+C64-E64</f>
        <v>-3439.91</v>
      </c>
      <c r="E64" s="180">
        <f>SUM(R64:V64)</f>
        <v>0</v>
      </c>
      <c r="F64" s="180">
        <v>-9000.06</v>
      </c>
      <c r="G64" s="180">
        <v>-2916.62</v>
      </c>
      <c r="H64" s="327">
        <f t="shared" ref="H64" si="24">C64+G64</f>
        <v>-6356.53</v>
      </c>
      <c r="I64" s="327">
        <f t="shared" ref="I64" si="25">H64-F64</f>
        <v>2643.5299999999997</v>
      </c>
      <c r="J64" s="354"/>
      <c r="K64" s="365">
        <v>-10543.550000000001</v>
      </c>
      <c r="L64" s="341">
        <f>F64-K64</f>
        <v>1543.4900000000016</v>
      </c>
      <c r="M64" s="327">
        <f>H64-K64</f>
        <v>4187.0200000000013</v>
      </c>
      <c r="N64" s="127"/>
      <c r="O64" s="127"/>
      <c r="P64" s="141"/>
      <c r="Q64" s="180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35"/>
    </row>
    <row r="65" spans="1:86" ht="12.75" customHeight="1" x14ac:dyDescent="0.3">
      <c r="B65" s="130"/>
      <c r="C65" s="178"/>
      <c r="D65" s="179"/>
      <c r="E65" s="180"/>
      <c r="F65" s="180"/>
      <c r="G65" s="180"/>
      <c r="H65" s="180"/>
      <c r="I65" s="180"/>
      <c r="J65" s="354"/>
      <c r="K65" s="365"/>
      <c r="L65" s="344"/>
      <c r="M65" s="180"/>
      <c r="N65" s="115"/>
      <c r="O65" s="115"/>
      <c r="P65" s="141"/>
      <c r="Q65" s="180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18"/>
      <c r="AE65" s="135"/>
    </row>
    <row r="66" spans="1:86" ht="12.75" customHeight="1" x14ac:dyDescent="0.3">
      <c r="B66" s="132" t="s">
        <v>97</v>
      </c>
      <c r="C66" s="178"/>
      <c r="D66" s="179"/>
      <c r="E66" s="180"/>
      <c r="F66" s="180"/>
      <c r="G66" s="180"/>
      <c r="H66" s="180"/>
      <c r="I66" s="180"/>
      <c r="J66" s="354"/>
      <c r="K66" s="365"/>
      <c r="L66" s="344"/>
      <c r="M66" s="180"/>
      <c r="N66" s="115"/>
      <c r="O66" s="115"/>
      <c r="P66" s="144"/>
      <c r="Q66" s="180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18"/>
      <c r="AE66" s="135"/>
    </row>
    <row r="67" spans="1:86" ht="12.75" customHeight="1" x14ac:dyDescent="0.3">
      <c r="B67" s="130" t="s">
        <v>97</v>
      </c>
      <c r="C67" s="178">
        <f>-TB!D101</f>
        <v>-23165.9</v>
      </c>
      <c r="D67" s="179">
        <f>+C67-E67</f>
        <v>-23165.9</v>
      </c>
      <c r="E67" s="180">
        <f>SUM(R67:V67)</f>
        <v>0</v>
      </c>
      <c r="F67" s="180">
        <v>-61380</v>
      </c>
      <c r="G67" s="180">
        <v>-38214</v>
      </c>
      <c r="H67" s="327">
        <f t="shared" ref="H67" si="26">C67+G67</f>
        <v>-61379.9</v>
      </c>
      <c r="I67" s="327">
        <f t="shared" ref="I67" si="27">H67-F67</f>
        <v>9.9999999998544808E-2</v>
      </c>
      <c r="J67" s="354"/>
      <c r="K67" s="365">
        <v>-44866.149999999994</v>
      </c>
      <c r="L67" s="341">
        <f>F67-K67</f>
        <v>-16513.850000000006</v>
      </c>
      <c r="M67" s="327">
        <f>H67-K67</f>
        <v>-16513.750000000007</v>
      </c>
      <c r="N67" s="115"/>
      <c r="O67" s="115"/>
      <c r="P67" s="141"/>
      <c r="Q67" s="180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35"/>
    </row>
    <row r="68" spans="1:86" ht="12.75" customHeight="1" x14ac:dyDescent="0.3">
      <c r="B68" s="130"/>
      <c r="C68" s="197"/>
      <c r="D68" s="179"/>
      <c r="E68" s="180"/>
      <c r="F68" s="198"/>
      <c r="G68" s="198"/>
      <c r="H68" s="198"/>
      <c r="I68" s="198"/>
      <c r="J68" s="380"/>
      <c r="K68" s="377"/>
      <c r="L68" s="347"/>
      <c r="M68" s="198"/>
      <c r="N68" s="115"/>
      <c r="O68" s="115"/>
      <c r="P68" s="141"/>
      <c r="Q68" s="198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25"/>
      <c r="AE68" s="135"/>
    </row>
    <row r="69" spans="1:86" ht="12.75" customHeight="1" x14ac:dyDescent="0.3">
      <c r="B69" s="132" t="s">
        <v>1029</v>
      </c>
      <c r="C69" s="197"/>
      <c r="D69" s="179"/>
      <c r="E69" s="180"/>
      <c r="F69" s="198"/>
      <c r="G69" s="198"/>
      <c r="H69" s="198"/>
      <c r="I69" s="198"/>
      <c r="J69" s="380"/>
      <c r="K69" s="377"/>
      <c r="L69" s="347"/>
      <c r="M69" s="198"/>
      <c r="N69" s="115"/>
      <c r="O69" s="115"/>
      <c r="P69" s="144"/>
      <c r="Q69" s="198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25"/>
      <c r="AE69" s="135"/>
    </row>
    <row r="70" spans="1:86" ht="12.75" customHeight="1" x14ac:dyDescent="0.3">
      <c r="B70" s="130" t="s">
        <v>930</v>
      </c>
      <c r="C70" s="178">
        <f>-TB!D119-TB!C121</f>
        <v>-5213.8900000000003</v>
      </c>
      <c r="D70" s="179">
        <f>+C70-E70</f>
        <v>-5213.8900000000003</v>
      </c>
      <c r="E70" s="180">
        <f>SUM(R70:V70)</f>
        <v>0</v>
      </c>
      <c r="F70" s="180">
        <v>-4599.41</v>
      </c>
      <c r="G70" s="180">
        <v>0</v>
      </c>
      <c r="H70" s="327">
        <f t="shared" ref="H70" si="28">C70+G70</f>
        <v>-5213.8900000000003</v>
      </c>
      <c r="I70" s="327">
        <f t="shared" ref="I70" si="29">H70-F70</f>
        <v>-614.48000000000047</v>
      </c>
      <c r="J70" s="354"/>
      <c r="K70" s="365">
        <v>-832</v>
      </c>
      <c r="L70" s="341">
        <f>F70-K70</f>
        <v>-3767.41</v>
      </c>
      <c r="M70" s="327">
        <f>H70-K70</f>
        <v>-4381.8900000000003</v>
      </c>
      <c r="N70" s="115"/>
      <c r="O70" s="115"/>
      <c r="P70" s="141"/>
      <c r="Q70" s="180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35"/>
    </row>
    <row r="71" spans="1:86" ht="12.75" customHeight="1" thickBot="1" x14ac:dyDescent="0.4">
      <c r="B71" s="133" t="s">
        <v>1039</v>
      </c>
      <c r="C71" s="199">
        <f>SUM(C59:C70)</f>
        <v>-40637.630000000005</v>
      </c>
      <c r="D71" s="182">
        <f>+C71-E71</f>
        <v>-40637.630000000005</v>
      </c>
      <c r="E71" s="196">
        <f>SUM(E59:E70)</f>
        <v>0</v>
      </c>
      <c r="F71" s="328">
        <f>SUM(F59:F70)</f>
        <v>-125454.02</v>
      </c>
      <c r="G71" s="328">
        <f>SUM(G59:G70)</f>
        <v>-81108.62</v>
      </c>
      <c r="H71" s="328">
        <f>C71+G71</f>
        <v>-121746.25</v>
      </c>
      <c r="I71" s="328">
        <f>H71-F71</f>
        <v>3707.7700000000041</v>
      </c>
      <c r="J71" s="355"/>
      <c r="K71" s="348">
        <f>SUM(K59:K70)</f>
        <v>-76616.209999999992</v>
      </c>
      <c r="L71" s="342">
        <f>F71-K71</f>
        <v>-48837.810000000012</v>
      </c>
      <c r="M71" s="328">
        <f>H71-K71</f>
        <v>-45130.040000000008</v>
      </c>
      <c r="N71" s="115"/>
      <c r="O71" s="115"/>
      <c r="P71" s="140"/>
      <c r="Q71" s="328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2"/>
    </row>
    <row r="72" spans="1:86" s="113" customFormat="1" ht="21.75" customHeight="1" thickBot="1" x14ac:dyDescent="0.5">
      <c r="A72" s="117"/>
      <c r="B72" s="216" t="s">
        <v>1033</v>
      </c>
      <c r="C72" s="190">
        <f>C51+C55+C71</f>
        <v>-90444.94</v>
      </c>
      <c r="D72" s="190">
        <f>+C72-E72</f>
        <v>-90444.94</v>
      </c>
      <c r="E72" s="191">
        <f>E51+E55+E71</f>
        <v>0</v>
      </c>
      <c r="F72" s="329">
        <f>F51+F55+F71</f>
        <v>-300905.32</v>
      </c>
      <c r="G72" s="329">
        <f>G51+G55+G71</f>
        <v>-175352.62</v>
      </c>
      <c r="H72" s="329">
        <f>C72+G72</f>
        <v>-265797.56</v>
      </c>
      <c r="I72" s="329">
        <f>H72-F72</f>
        <v>35107.760000000009</v>
      </c>
      <c r="J72" s="352"/>
      <c r="K72" s="349">
        <f>K51+K55+K71</f>
        <v>-227594.35</v>
      </c>
      <c r="L72" s="349">
        <f>L51+L55+L71</f>
        <v>-73310.97</v>
      </c>
      <c r="M72" s="329">
        <f>H72-K72</f>
        <v>-38203.209999999992</v>
      </c>
      <c r="N72" s="115"/>
      <c r="O72" s="115"/>
      <c r="P72" s="216"/>
      <c r="Q72" s="329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8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</row>
    <row r="73" spans="1:86" s="113" customFormat="1" ht="10.5" customHeight="1" thickBot="1" x14ac:dyDescent="0.5">
      <c r="A73" s="117"/>
      <c r="B73" s="159"/>
      <c r="C73" s="246"/>
      <c r="D73" s="246"/>
      <c r="E73" s="246"/>
      <c r="F73" s="246"/>
      <c r="G73" s="246"/>
      <c r="H73" s="246"/>
      <c r="I73" s="246"/>
      <c r="J73" s="350"/>
      <c r="K73" s="246"/>
      <c r="L73" s="246"/>
      <c r="M73" s="246"/>
      <c r="N73" s="117"/>
      <c r="O73" s="117"/>
      <c r="P73" s="237"/>
      <c r="Q73" s="246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67"/>
      <c r="AF73" s="259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</row>
    <row r="74" spans="1:86" ht="12.75" customHeight="1" thickBot="1" x14ac:dyDescent="0.35">
      <c r="B74" s="224" t="s">
        <v>946</v>
      </c>
      <c r="C74" s="247">
        <f>C38+C72+C24</f>
        <v>-59744.820000000007</v>
      </c>
      <c r="D74" s="173">
        <f>+C74-E74</f>
        <v>-68013.820000000007</v>
      </c>
      <c r="E74" s="206">
        <f>E38+E72+E24</f>
        <v>8269</v>
      </c>
      <c r="F74" s="330">
        <f>F38+F72+F24</f>
        <v>-48601.420000000042</v>
      </c>
      <c r="G74" s="330">
        <f>G38+G72+G24</f>
        <v>10502.209999999992</v>
      </c>
      <c r="H74" s="330">
        <f>C74+G74</f>
        <v>-49242.610000000015</v>
      </c>
      <c r="I74" s="330">
        <f>H74-F74</f>
        <v>-641.18999999997322</v>
      </c>
      <c r="J74" s="350"/>
      <c r="K74" s="247">
        <f>K38+K72+K24</f>
        <v>-27165.840000000084</v>
      </c>
      <c r="L74" s="247">
        <f>L38+L72+L24</f>
        <v>-21435.579999999994</v>
      </c>
      <c r="M74" s="330">
        <f>H74-K74</f>
        <v>-22076.769999999931</v>
      </c>
      <c r="P74" s="147"/>
      <c r="Q74" s="330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58"/>
    </row>
    <row r="75" spans="1:86" s="115" customFormat="1" ht="12.75" customHeight="1" thickBot="1" x14ac:dyDescent="0.35">
      <c r="B75" s="275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P75" s="150"/>
      <c r="Q75" s="276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277"/>
    </row>
    <row r="76" spans="1:86" s="115" customFormat="1" ht="12.75" customHeight="1" thickBot="1" x14ac:dyDescent="0.35">
      <c r="B76" s="331" t="s">
        <v>1092</v>
      </c>
      <c r="C76" s="332">
        <f>-TB!R52</f>
        <v>93114.82</v>
      </c>
      <c r="D76" s="332"/>
      <c r="E76" s="333"/>
      <c r="F76" s="392">
        <v>121535.87</v>
      </c>
      <c r="G76" s="324"/>
      <c r="H76" s="324">
        <f>C76</f>
        <v>93114.82</v>
      </c>
      <c r="I76" s="324">
        <f>H76-F76</f>
        <v>-28421.049999999988</v>
      </c>
      <c r="J76" s="350"/>
      <c r="K76" s="276"/>
      <c r="L76" s="276"/>
      <c r="M76" s="324">
        <f>H76-K76</f>
        <v>93114.82</v>
      </c>
      <c r="P76" s="250"/>
      <c r="Q76" s="314"/>
      <c r="AD76" s="116"/>
    </row>
    <row r="77" spans="1:86" s="115" customFormat="1" ht="12.75" customHeight="1" thickBot="1" x14ac:dyDescent="0.35">
      <c r="B77" s="331" t="s">
        <v>1093</v>
      </c>
      <c r="C77" s="332">
        <f>-TB!R48</f>
        <v>28421.050000000003</v>
      </c>
      <c r="D77" s="332"/>
      <c r="E77" s="333"/>
      <c r="F77" s="324">
        <v>0</v>
      </c>
      <c r="G77" s="324"/>
      <c r="H77" s="324">
        <f t="shared" ref="H77:H78" si="30">C77</f>
        <v>28421.050000000003</v>
      </c>
      <c r="I77" s="324">
        <f t="shared" ref="I77:I78" si="31">H77-F77</f>
        <v>28421.050000000003</v>
      </c>
      <c r="J77" s="350"/>
      <c r="K77" s="276"/>
      <c r="L77" s="276"/>
      <c r="M77" s="324">
        <f t="shared" ref="M77:M78" si="32">H77-K77</f>
        <v>28421.050000000003</v>
      </c>
      <c r="P77" s="250"/>
      <c r="Q77" s="314"/>
      <c r="AD77" s="116"/>
    </row>
    <row r="78" spans="1:86" s="115" customFormat="1" ht="12.75" customHeight="1" thickBot="1" x14ac:dyDescent="0.35">
      <c r="B78" s="331" t="s">
        <v>1081</v>
      </c>
      <c r="C78" s="332">
        <f>-TB!C95</f>
        <v>-19965.2</v>
      </c>
      <c r="D78" s="332"/>
      <c r="E78" s="333"/>
      <c r="F78" s="392">
        <v>-34995.199999999997</v>
      </c>
      <c r="G78" s="324"/>
      <c r="H78" s="324">
        <f t="shared" si="30"/>
        <v>-19965.2</v>
      </c>
      <c r="I78" s="324">
        <f t="shared" si="31"/>
        <v>15029.999999999996</v>
      </c>
      <c r="J78" s="350"/>
      <c r="K78" s="276"/>
      <c r="L78" s="276"/>
      <c r="M78" s="324">
        <f t="shared" si="32"/>
        <v>-19965.2</v>
      </c>
      <c r="P78" s="250"/>
      <c r="Q78" s="314"/>
      <c r="AD78" s="116"/>
    </row>
    <row r="79" spans="1:86" s="115" customFormat="1" ht="12.75" customHeight="1" thickBot="1" x14ac:dyDescent="0.35">
      <c r="B79" s="331"/>
      <c r="C79" s="334"/>
      <c r="D79" s="332"/>
      <c r="E79" s="333"/>
      <c r="F79" s="324"/>
      <c r="G79" s="324"/>
      <c r="H79" s="324"/>
      <c r="I79" s="324"/>
      <c r="J79" s="350"/>
      <c r="K79" s="276"/>
      <c r="L79" s="276"/>
      <c r="M79" s="324"/>
      <c r="P79" s="250"/>
      <c r="Q79" s="314"/>
      <c r="AD79" s="116"/>
    </row>
    <row r="80" spans="1:86" s="115" customFormat="1" ht="12.75" customHeight="1" thickBot="1" x14ac:dyDescent="0.35">
      <c r="B80" s="224" t="s">
        <v>1088</v>
      </c>
      <c r="C80" s="173">
        <f>SUM(C74:C78)</f>
        <v>41825.850000000006</v>
      </c>
      <c r="D80" s="173"/>
      <c r="E80" s="206"/>
      <c r="F80" s="173">
        <f t="shared" ref="F80:H80" si="33">SUM(F74:F78)</f>
        <v>37939.249999999956</v>
      </c>
      <c r="G80" s="173">
        <f t="shared" si="33"/>
        <v>10502.209999999992</v>
      </c>
      <c r="H80" s="173">
        <f t="shared" si="33"/>
        <v>52328.06</v>
      </c>
      <c r="I80" s="330">
        <f>H80-F80</f>
        <v>14388.810000000041</v>
      </c>
      <c r="J80" s="350"/>
      <c r="K80" s="330">
        <f>K74</f>
        <v>-27165.840000000084</v>
      </c>
      <c r="L80" s="330">
        <f>F80-K80</f>
        <v>65105.09000000004</v>
      </c>
      <c r="M80" s="330">
        <f>H80-K80</f>
        <v>79493.900000000081</v>
      </c>
      <c r="P80" s="250"/>
      <c r="Q80" s="314"/>
      <c r="AD80" s="116"/>
    </row>
    <row r="81" spans="2:30" s="115" customFormat="1" ht="12.75" customHeight="1" x14ac:dyDescent="0.3">
      <c r="B81" s="251"/>
      <c r="C81" s="174" t="b">
        <f>ROUND(C80,0)=ROUND(C82,0)</f>
        <v>1</v>
      </c>
      <c r="D81" s="174"/>
      <c r="E81" s="174"/>
      <c r="F81" s="174"/>
      <c r="G81" s="174"/>
      <c r="H81" s="174"/>
      <c r="I81" s="174"/>
      <c r="J81" s="356"/>
      <c r="K81" s="276"/>
      <c r="L81" s="174"/>
      <c r="M81" s="174"/>
      <c r="N81" s="174"/>
      <c r="O81" s="174"/>
      <c r="Q81" s="174"/>
      <c r="AC81" s="252"/>
      <c r="AD81" s="116"/>
    </row>
    <row r="82" spans="2:30" s="115" customFormat="1" ht="12.75" customHeight="1" x14ac:dyDescent="0.3">
      <c r="B82" s="253"/>
      <c r="C82" s="254">
        <f>-TB!D123</f>
        <v>41825.850000000035</v>
      </c>
      <c r="D82" s="255"/>
      <c r="E82" s="256"/>
      <c r="F82" s="254"/>
      <c r="G82" s="254"/>
      <c r="H82" s="254"/>
      <c r="I82" s="254"/>
      <c r="J82" s="357"/>
      <c r="K82" s="174"/>
      <c r="L82" s="254"/>
      <c r="M82" s="254"/>
      <c r="Q82" s="254"/>
      <c r="AD82" s="116"/>
    </row>
    <row r="83" spans="2:30" s="115" customFormat="1" ht="12.75" customHeight="1" x14ac:dyDescent="0.3">
      <c r="B83" s="253"/>
      <c r="C83" s="255">
        <f>ROUND(C80-C82,0)</f>
        <v>0</v>
      </c>
      <c r="D83" s="255"/>
      <c r="E83" s="256"/>
      <c r="F83" s="255"/>
      <c r="G83" s="255"/>
      <c r="H83" s="255"/>
      <c r="I83" s="255"/>
      <c r="J83" s="358"/>
      <c r="K83" s="174"/>
      <c r="L83" s="255"/>
      <c r="M83" s="255"/>
      <c r="Q83" s="255"/>
      <c r="AD83" s="116"/>
    </row>
    <row r="84" spans="2:30" s="115" customFormat="1" ht="12.75" customHeight="1" x14ac:dyDescent="0.3">
      <c r="B84" s="253"/>
      <c r="C84" s="257"/>
      <c r="D84" s="257"/>
      <c r="E84" s="174"/>
      <c r="F84" s="174"/>
      <c r="G84" s="174"/>
      <c r="H84" s="174"/>
      <c r="I84" s="174"/>
      <c r="J84" s="356"/>
      <c r="K84" s="254"/>
      <c r="L84" s="174"/>
      <c r="M84" s="174"/>
      <c r="P84" s="250"/>
      <c r="Q84" s="174"/>
    </row>
    <row r="85" spans="2:30" s="115" customFormat="1" ht="12.75" customHeight="1" x14ac:dyDescent="0.3">
      <c r="B85" s="253"/>
      <c r="C85" s="257"/>
      <c r="D85" s="257"/>
      <c r="E85" s="174"/>
      <c r="F85" s="174"/>
      <c r="G85" s="174"/>
      <c r="H85" s="174"/>
      <c r="I85" s="174"/>
      <c r="J85" s="356"/>
      <c r="K85" s="255"/>
      <c r="L85" s="174"/>
      <c r="M85" s="174"/>
      <c r="Q85" s="174"/>
    </row>
    <row r="86" spans="2:30" s="115" customFormat="1" ht="12.75" customHeight="1" x14ac:dyDescent="0.3">
      <c r="B86" s="258"/>
      <c r="C86" s="174"/>
      <c r="D86" s="174"/>
      <c r="E86" s="174"/>
      <c r="F86" s="174"/>
      <c r="G86" s="174"/>
      <c r="H86" s="174"/>
      <c r="I86" s="174"/>
      <c r="J86" s="356"/>
      <c r="K86" s="174"/>
      <c r="L86" s="174"/>
      <c r="M86" s="174"/>
      <c r="Q86" s="174"/>
    </row>
    <row r="87" spans="2:30" s="115" customFormat="1" ht="12.75" customHeight="1" x14ac:dyDescent="0.3">
      <c r="C87" s="174"/>
      <c r="D87" s="174"/>
      <c r="E87" s="174"/>
      <c r="F87" s="174"/>
      <c r="G87" s="174"/>
      <c r="H87" s="174"/>
      <c r="I87" s="174"/>
      <c r="J87" s="356"/>
      <c r="K87" s="174"/>
      <c r="L87" s="174"/>
      <c r="M87" s="174"/>
      <c r="Q87" s="174"/>
    </row>
    <row r="88" spans="2:30" s="115" customFormat="1" ht="12.75" customHeight="1" x14ac:dyDescent="0.3">
      <c r="B88" s="250"/>
      <c r="C88" s="174"/>
      <c r="D88" s="174"/>
      <c r="E88" s="174"/>
      <c r="F88" s="174"/>
      <c r="G88" s="174"/>
      <c r="H88" s="174"/>
      <c r="I88" s="174"/>
      <c r="J88" s="356"/>
      <c r="K88" s="174"/>
      <c r="L88" s="174"/>
      <c r="M88" s="174"/>
      <c r="Q88" s="174"/>
    </row>
    <row r="89" spans="2:30" s="115" customFormat="1" ht="12.75" customHeight="1" x14ac:dyDescent="0.3">
      <c r="C89" s="174"/>
      <c r="D89" s="174"/>
      <c r="E89" s="174"/>
      <c r="F89" s="174"/>
      <c r="G89" s="174"/>
      <c r="H89" s="174"/>
      <c r="I89" s="174"/>
      <c r="J89" s="356"/>
      <c r="K89" s="174"/>
      <c r="L89" s="174"/>
      <c r="M89" s="174"/>
      <c r="Q89" s="174"/>
    </row>
    <row r="90" spans="2:30" s="115" customFormat="1" ht="12.75" customHeight="1" x14ac:dyDescent="0.3">
      <c r="C90" s="174"/>
      <c r="D90" s="174"/>
      <c r="E90" s="174"/>
      <c r="F90" s="174"/>
      <c r="G90" s="174"/>
      <c r="H90" s="174"/>
      <c r="I90" s="174"/>
      <c r="J90" s="356"/>
      <c r="K90" s="174"/>
      <c r="L90" s="174"/>
      <c r="M90" s="174"/>
      <c r="Q90" s="174"/>
    </row>
    <row r="91" spans="2:30" s="115" customFormat="1" ht="12.75" customHeight="1" x14ac:dyDescent="0.3">
      <c r="B91" s="250"/>
      <c r="C91" s="174"/>
      <c r="D91" s="174"/>
      <c r="E91" s="174"/>
      <c r="F91" s="174"/>
      <c r="G91" s="174"/>
      <c r="H91" s="174"/>
      <c r="I91" s="174"/>
      <c r="J91" s="356"/>
      <c r="K91" s="174"/>
      <c r="L91" s="174"/>
      <c r="M91" s="174"/>
      <c r="Q91" s="174"/>
    </row>
    <row r="92" spans="2:30" s="115" customFormat="1" ht="12.75" customHeight="1" x14ac:dyDescent="0.3">
      <c r="C92" s="174"/>
      <c r="D92" s="174"/>
      <c r="E92" s="174"/>
      <c r="F92" s="174"/>
      <c r="G92" s="174"/>
      <c r="H92" s="174"/>
      <c r="I92" s="174"/>
      <c r="J92" s="356"/>
      <c r="K92" s="174"/>
      <c r="L92" s="174"/>
      <c r="M92" s="174"/>
      <c r="Q92" s="174"/>
    </row>
    <row r="93" spans="2:30" s="115" customFormat="1" ht="12.75" customHeight="1" x14ac:dyDescent="0.3">
      <c r="B93" s="250"/>
      <c r="C93" s="174"/>
      <c r="D93" s="174"/>
      <c r="E93" s="174"/>
      <c r="F93" s="174"/>
      <c r="G93" s="174"/>
      <c r="H93" s="174"/>
      <c r="I93" s="174"/>
      <c r="J93" s="356"/>
      <c r="K93" s="174"/>
      <c r="L93" s="174"/>
      <c r="M93" s="174"/>
      <c r="Q93" s="174"/>
    </row>
    <row r="94" spans="2:30" s="115" customFormat="1" ht="12.75" customHeight="1" x14ac:dyDescent="0.3">
      <c r="B94" s="250"/>
      <c r="C94" s="174"/>
      <c r="D94" s="174"/>
      <c r="E94" s="174"/>
      <c r="F94" s="174"/>
      <c r="G94" s="174"/>
      <c r="H94" s="174"/>
      <c r="I94" s="174"/>
      <c r="J94" s="356"/>
      <c r="K94" s="174"/>
      <c r="L94" s="174"/>
      <c r="M94" s="174"/>
      <c r="Q94" s="174"/>
    </row>
    <row r="95" spans="2:30" s="115" customFormat="1" ht="12.75" customHeight="1" x14ac:dyDescent="0.3">
      <c r="B95" s="250"/>
      <c r="C95" s="174"/>
      <c r="D95" s="174"/>
      <c r="E95" s="174"/>
      <c r="F95" s="174"/>
      <c r="G95" s="174"/>
      <c r="H95" s="174"/>
      <c r="I95" s="174"/>
      <c r="J95" s="356"/>
      <c r="K95" s="174"/>
      <c r="L95" s="174"/>
      <c r="M95" s="174"/>
      <c r="Q95" s="174"/>
    </row>
    <row r="96" spans="2:30" s="115" customFormat="1" ht="12.75" customHeight="1" x14ac:dyDescent="0.3">
      <c r="C96" s="174"/>
      <c r="D96" s="174"/>
      <c r="E96" s="174"/>
      <c r="F96" s="174"/>
      <c r="G96" s="174"/>
      <c r="H96" s="174"/>
      <c r="I96" s="174"/>
      <c r="J96" s="356"/>
      <c r="K96" s="174"/>
      <c r="L96" s="174"/>
      <c r="M96" s="174"/>
      <c r="Q96" s="174"/>
    </row>
    <row r="97" spans="2:30" s="115" customFormat="1" ht="12.75" customHeight="1" x14ac:dyDescent="0.3">
      <c r="C97" s="174"/>
      <c r="D97" s="174"/>
      <c r="E97" s="174"/>
      <c r="F97" s="174"/>
      <c r="G97" s="174"/>
      <c r="H97" s="174"/>
      <c r="I97" s="174"/>
      <c r="J97" s="356"/>
      <c r="K97" s="174"/>
      <c r="L97" s="174"/>
      <c r="M97" s="174"/>
      <c r="Q97" s="174"/>
    </row>
    <row r="98" spans="2:30" s="115" customFormat="1" ht="12.75" customHeight="1" x14ac:dyDescent="0.3">
      <c r="B98" s="250"/>
      <c r="C98" s="174"/>
      <c r="D98" s="174"/>
      <c r="E98" s="174"/>
      <c r="F98" s="174"/>
      <c r="G98" s="174"/>
      <c r="H98" s="174"/>
      <c r="I98" s="174"/>
      <c r="J98" s="356"/>
      <c r="K98" s="174"/>
      <c r="L98" s="174"/>
      <c r="M98" s="174"/>
      <c r="Q98" s="174"/>
    </row>
    <row r="99" spans="2:30" s="115" customFormat="1" ht="12.75" customHeight="1" x14ac:dyDescent="0.3">
      <c r="C99" s="174"/>
      <c r="D99" s="174"/>
      <c r="E99" s="174"/>
      <c r="F99" s="174"/>
      <c r="G99" s="174"/>
      <c r="H99" s="174"/>
      <c r="I99" s="174"/>
      <c r="J99" s="356"/>
      <c r="K99" s="174"/>
      <c r="L99" s="174"/>
      <c r="M99" s="174"/>
      <c r="Q99" s="174"/>
    </row>
    <row r="100" spans="2:30" s="115" customFormat="1" ht="12.75" customHeight="1" x14ac:dyDescent="0.3">
      <c r="B100" s="250"/>
      <c r="C100" s="174"/>
      <c r="D100" s="174"/>
      <c r="E100" s="174"/>
      <c r="F100" s="174"/>
      <c r="G100" s="174"/>
      <c r="H100" s="174"/>
      <c r="I100" s="174"/>
      <c r="J100" s="356"/>
      <c r="K100" s="174"/>
      <c r="L100" s="174"/>
      <c r="M100" s="174"/>
      <c r="Q100" s="174"/>
    </row>
    <row r="101" spans="2:30" s="115" customFormat="1" ht="12.75" customHeight="1" x14ac:dyDescent="0.3">
      <c r="B101" s="250"/>
      <c r="C101" s="174"/>
      <c r="D101" s="174"/>
      <c r="E101" s="174"/>
      <c r="F101" s="174"/>
      <c r="G101" s="174"/>
      <c r="H101" s="174"/>
      <c r="I101" s="174"/>
      <c r="J101" s="356"/>
      <c r="K101" s="174"/>
      <c r="L101" s="174"/>
      <c r="M101" s="174"/>
      <c r="Q101" s="174"/>
    </row>
    <row r="102" spans="2:30" s="115" customFormat="1" ht="12.75" customHeight="1" x14ac:dyDescent="0.3">
      <c r="C102" s="174"/>
      <c r="D102" s="174"/>
      <c r="E102" s="174"/>
      <c r="F102" s="174"/>
      <c r="G102" s="174"/>
      <c r="H102" s="174"/>
      <c r="I102" s="174"/>
      <c r="J102" s="356"/>
      <c r="K102" s="174"/>
      <c r="L102" s="174"/>
      <c r="M102" s="174"/>
      <c r="Q102" s="174"/>
      <c r="AD102" s="116"/>
    </row>
    <row r="103" spans="2:30" s="115" customFormat="1" ht="12.75" customHeight="1" x14ac:dyDescent="0.3">
      <c r="C103" s="174"/>
      <c r="D103" s="174"/>
      <c r="E103" s="174"/>
      <c r="F103" s="174"/>
      <c r="G103" s="174"/>
      <c r="H103" s="174"/>
      <c r="I103" s="174"/>
      <c r="J103" s="356"/>
      <c r="K103" s="174"/>
      <c r="L103" s="174"/>
      <c r="M103" s="174"/>
      <c r="Q103" s="174"/>
      <c r="AD103" s="116"/>
    </row>
    <row r="104" spans="2:30" s="115" customFormat="1" ht="12.75" customHeight="1" x14ac:dyDescent="0.3">
      <c r="C104" s="174"/>
      <c r="D104" s="174"/>
      <c r="E104" s="174"/>
      <c r="F104" s="174"/>
      <c r="G104" s="174"/>
      <c r="H104" s="174"/>
      <c r="I104" s="174"/>
      <c r="J104" s="356"/>
      <c r="K104" s="174"/>
      <c r="L104" s="174"/>
      <c r="M104" s="174"/>
      <c r="Q104" s="174"/>
      <c r="AD104" s="116"/>
    </row>
    <row r="105" spans="2:30" s="115" customFormat="1" ht="12.75" customHeight="1" x14ac:dyDescent="0.3">
      <c r="B105" s="250"/>
      <c r="C105" s="174"/>
      <c r="D105" s="174"/>
      <c r="E105" s="174"/>
      <c r="F105" s="174"/>
      <c r="G105" s="174"/>
      <c r="H105" s="174"/>
      <c r="I105" s="174"/>
      <c r="J105" s="356"/>
      <c r="K105" s="174"/>
      <c r="L105" s="174"/>
      <c r="M105" s="174"/>
      <c r="Q105" s="174"/>
    </row>
    <row r="106" spans="2:30" s="115" customFormat="1" ht="12.75" customHeight="1" x14ac:dyDescent="0.3">
      <c r="B106" s="250"/>
      <c r="C106" s="174"/>
      <c r="D106" s="174"/>
      <c r="E106" s="174"/>
      <c r="F106" s="174"/>
      <c r="G106" s="174"/>
      <c r="H106" s="174"/>
      <c r="I106" s="174"/>
      <c r="J106" s="356"/>
      <c r="K106" s="174"/>
      <c r="L106" s="174"/>
      <c r="M106" s="174"/>
      <c r="Q106" s="174"/>
    </row>
    <row r="107" spans="2:30" s="115" customFormat="1" ht="12.75" customHeight="1" x14ac:dyDescent="0.3">
      <c r="C107" s="174"/>
      <c r="D107" s="174"/>
      <c r="E107" s="174"/>
      <c r="F107" s="174"/>
      <c r="G107" s="174"/>
      <c r="H107" s="174"/>
      <c r="I107" s="174"/>
      <c r="J107" s="356"/>
      <c r="K107" s="174"/>
      <c r="L107" s="174"/>
      <c r="M107" s="174"/>
      <c r="Q107" s="174"/>
      <c r="AD107" s="116"/>
    </row>
    <row r="108" spans="2:30" s="115" customFormat="1" ht="12.75" customHeight="1" x14ac:dyDescent="0.3">
      <c r="B108" s="250"/>
      <c r="C108" s="174"/>
      <c r="D108" s="174"/>
      <c r="E108" s="174"/>
      <c r="F108" s="174"/>
      <c r="G108" s="174"/>
      <c r="H108" s="174"/>
      <c r="I108" s="174"/>
      <c r="J108" s="356"/>
      <c r="K108" s="174"/>
      <c r="L108" s="174"/>
      <c r="M108" s="174"/>
      <c r="Q108" s="174"/>
    </row>
    <row r="109" spans="2:30" s="115" customFormat="1" ht="12.75" customHeight="1" x14ac:dyDescent="0.3">
      <c r="B109" s="250"/>
      <c r="C109" s="174"/>
      <c r="D109" s="174"/>
      <c r="E109" s="174"/>
      <c r="F109" s="174"/>
      <c r="G109" s="174"/>
      <c r="H109" s="174"/>
      <c r="I109" s="174"/>
      <c r="J109" s="356"/>
      <c r="K109" s="174"/>
      <c r="L109" s="174"/>
      <c r="M109" s="174"/>
      <c r="Q109" s="174"/>
    </row>
    <row r="110" spans="2:30" s="115" customFormat="1" ht="12.75" customHeight="1" x14ac:dyDescent="0.3">
      <c r="C110" s="174"/>
      <c r="D110" s="174"/>
      <c r="E110" s="174"/>
      <c r="F110" s="174"/>
      <c r="G110" s="174"/>
      <c r="H110" s="174"/>
      <c r="I110" s="174"/>
      <c r="J110" s="356"/>
      <c r="K110" s="174"/>
      <c r="L110" s="174"/>
      <c r="M110" s="174"/>
      <c r="Q110" s="174"/>
      <c r="AD110" s="116"/>
    </row>
    <row r="111" spans="2:30" s="115" customFormat="1" ht="12.75" customHeight="1" x14ac:dyDescent="0.3">
      <c r="C111" s="174"/>
      <c r="D111" s="174"/>
      <c r="E111" s="174"/>
      <c r="F111" s="174"/>
      <c r="G111" s="174"/>
      <c r="H111" s="174"/>
      <c r="I111" s="174"/>
      <c r="J111" s="356"/>
      <c r="K111" s="174"/>
      <c r="L111" s="174"/>
      <c r="M111" s="174"/>
      <c r="Q111" s="174"/>
      <c r="AD111" s="116"/>
    </row>
    <row r="112" spans="2:30" s="115" customFormat="1" ht="12.75" customHeight="1" x14ac:dyDescent="0.3">
      <c r="C112" s="174"/>
      <c r="D112" s="174"/>
      <c r="E112" s="174"/>
      <c r="F112" s="174"/>
      <c r="G112" s="174"/>
      <c r="H112" s="174"/>
      <c r="I112" s="174"/>
      <c r="J112" s="356"/>
      <c r="K112" s="174"/>
      <c r="L112" s="174"/>
      <c r="M112" s="174"/>
      <c r="Q112" s="174"/>
      <c r="AD112" s="116"/>
    </row>
    <row r="113" spans="3:30" s="115" customFormat="1" ht="12.75" customHeight="1" x14ac:dyDescent="0.3">
      <c r="C113" s="174"/>
      <c r="D113" s="174"/>
      <c r="E113" s="174"/>
      <c r="F113" s="174"/>
      <c r="G113" s="174"/>
      <c r="H113" s="174"/>
      <c r="I113" s="174"/>
      <c r="J113" s="356"/>
      <c r="K113" s="174"/>
      <c r="L113" s="174"/>
      <c r="M113" s="174"/>
      <c r="Q113" s="174"/>
      <c r="AD113" s="116"/>
    </row>
    <row r="114" spans="3:30" s="115" customFormat="1" ht="12.75" customHeight="1" x14ac:dyDescent="0.3">
      <c r="C114" s="174"/>
      <c r="D114" s="174"/>
      <c r="E114" s="174"/>
      <c r="F114" s="174"/>
      <c r="G114" s="174"/>
      <c r="H114" s="174"/>
      <c r="I114" s="174"/>
      <c r="J114" s="356"/>
      <c r="K114" s="174"/>
      <c r="L114" s="174"/>
      <c r="M114" s="174"/>
      <c r="Q114" s="174"/>
      <c r="AD114" s="116"/>
    </row>
    <row r="115" spans="3:30" s="115" customFormat="1" ht="12.75" customHeight="1" x14ac:dyDescent="0.3">
      <c r="C115" s="174"/>
      <c r="D115" s="174"/>
      <c r="E115" s="174"/>
      <c r="F115" s="174"/>
      <c r="G115" s="174"/>
      <c r="H115" s="174"/>
      <c r="I115" s="174"/>
      <c r="J115" s="356"/>
      <c r="K115" s="174"/>
      <c r="L115" s="174"/>
      <c r="M115" s="174"/>
      <c r="Q115" s="174"/>
      <c r="AD115" s="116"/>
    </row>
    <row r="116" spans="3:30" s="115" customFormat="1" ht="12.75" customHeight="1" x14ac:dyDescent="0.3">
      <c r="C116" s="174"/>
      <c r="D116" s="174"/>
      <c r="E116" s="174"/>
      <c r="F116" s="174"/>
      <c r="G116" s="174"/>
      <c r="H116" s="174"/>
      <c r="I116" s="174"/>
      <c r="J116" s="356"/>
      <c r="K116" s="174"/>
      <c r="L116" s="174"/>
      <c r="M116" s="174"/>
      <c r="Q116" s="174"/>
      <c r="AD116" s="116"/>
    </row>
    <row r="117" spans="3:30" s="115" customFormat="1" ht="12.75" customHeight="1" x14ac:dyDescent="0.3">
      <c r="C117" s="174"/>
      <c r="D117" s="174"/>
      <c r="E117" s="174"/>
      <c r="F117" s="174"/>
      <c r="G117" s="174"/>
      <c r="H117" s="174"/>
      <c r="I117" s="174"/>
      <c r="J117" s="356"/>
      <c r="K117" s="174"/>
      <c r="L117" s="174"/>
      <c r="M117" s="174"/>
      <c r="Q117" s="174"/>
      <c r="AD117" s="116"/>
    </row>
    <row r="118" spans="3:30" s="115" customFormat="1" ht="12.75" customHeight="1" x14ac:dyDescent="0.3">
      <c r="C118" s="174"/>
      <c r="D118" s="174"/>
      <c r="E118" s="174"/>
      <c r="F118" s="174"/>
      <c r="G118" s="174"/>
      <c r="H118" s="174"/>
      <c r="I118" s="174"/>
      <c r="J118" s="356"/>
      <c r="K118" s="174"/>
      <c r="L118" s="174"/>
      <c r="M118" s="174"/>
      <c r="Q118" s="174"/>
      <c r="AD118" s="116"/>
    </row>
    <row r="119" spans="3:30" s="115" customFormat="1" ht="12.75" customHeight="1" x14ac:dyDescent="0.3">
      <c r="C119" s="174"/>
      <c r="D119" s="174"/>
      <c r="E119" s="174"/>
      <c r="F119" s="174"/>
      <c r="G119" s="174"/>
      <c r="H119" s="174"/>
      <c r="I119" s="174"/>
      <c r="J119" s="356"/>
      <c r="K119" s="174"/>
      <c r="L119" s="174"/>
      <c r="M119" s="174"/>
      <c r="Q119" s="174"/>
      <c r="AD119" s="116"/>
    </row>
    <row r="120" spans="3:30" s="115" customFormat="1" ht="12.75" customHeight="1" x14ac:dyDescent="0.3">
      <c r="C120" s="174"/>
      <c r="D120" s="174"/>
      <c r="E120" s="174"/>
      <c r="F120" s="174"/>
      <c r="G120" s="174"/>
      <c r="H120" s="174"/>
      <c r="I120" s="174"/>
      <c r="J120" s="356"/>
      <c r="K120" s="174"/>
      <c r="L120" s="174"/>
      <c r="M120" s="174"/>
      <c r="Q120" s="174"/>
      <c r="AD120" s="116"/>
    </row>
    <row r="121" spans="3:30" s="115" customFormat="1" ht="12.75" customHeight="1" x14ac:dyDescent="0.3">
      <c r="C121" s="174"/>
      <c r="D121" s="174"/>
      <c r="E121" s="174"/>
      <c r="F121" s="174"/>
      <c r="G121" s="174"/>
      <c r="H121" s="174"/>
      <c r="I121" s="174"/>
      <c r="J121" s="356"/>
      <c r="K121" s="174"/>
      <c r="L121" s="174"/>
      <c r="M121" s="174"/>
      <c r="Q121" s="174"/>
      <c r="AD121" s="116"/>
    </row>
    <row r="122" spans="3:30" s="115" customFormat="1" ht="12.75" customHeight="1" x14ac:dyDescent="0.3">
      <c r="C122" s="174"/>
      <c r="D122" s="174"/>
      <c r="E122" s="174"/>
      <c r="F122" s="174"/>
      <c r="G122" s="174"/>
      <c r="H122" s="174"/>
      <c r="I122" s="174"/>
      <c r="J122" s="356"/>
      <c r="K122" s="174"/>
      <c r="L122" s="174"/>
      <c r="M122" s="174"/>
      <c r="Q122" s="174"/>
      <c r="AD122" s="116"/>
    </row>
    <row r="123" spans="3:30" s="115" customFormat="1" ht="12.75" customHeight="1" x14ac:dyDescent="0.3">
      <c r="C123" s="174"/>
      <c r="D123" s="174"/>
      <c r="E123" s="174"/>
      <c r="F123" s="174"/>
      <c r="G123" s="174"/>
      <c r="H123" s="174"/>
      <c r="I123" s="174"/>
      <c r="J123" s="356"/>
      <c r="K123" s="174"/>
      <c r="L123" s="174"/>
      <c r="M123" s="174"/>
      <c r="Q123" s="174"/>
      <c r="AD123" s="116"/>
    </row>
    <row r="124" spans="3:30" s="115" customFormat="1" ht="12.75" customHeight="1" x14ac:dyDescent="0.3">
      <c r="C124" s="174"/>
      <c r="D124" s="174"/>
      <c r="E124" s="174"/>
      <c r="F124" s="174"/>
      <c r="G124" s="174"/>
      <c r="H124" s="174"/>
      <c r="I124" s="174"/>
      <c r="J124" s="356"/>
      <c r="K124" s="174"/>
      <c r="L124" s="174"/>
      <c r="M124" s="174"/>
      <c r="Q124" s="174"/>
      <c r="AD124" s="116"/>
    </row>
    <row r="125" spans="3:30" s="115" customFormat="1" ht="12.75" customHeight="1" x14ac:dyDescent="0.3">
      <c r="C125" s="174"/>
      <c r="D125" s="174"/>
      <c r="E125" s="174"/>
      <c r="F125" s="174"/>
      <c r="G125" s="174"/>
      <c r="H125" s="174"/>
      <c r="I125" s="174"/>
      <c r="J125" s="356"/>
      <c r="K125" s="174"/>
      <c r="L125" s="174"/>
      <c r="M125" s="174"/>
      <c r="Q125" s="174"/>
      <c r="AD125" s="116"/>
    </row>
    <row r="126" spans="3:30" s="115" customFormat="1" ht="12.75" customHeight="1" x14ac:dyDescent="0.3">
      <c r="C126" s="174"/>
      <c r="D126" s="174"/>
      <c r="E126" s="174"/>
      <c r="F126" s="174"/>
      <c r="G126" s="174"/>
      <c r="H126" s="174"/>
      <c r="I126" s="174"/>
      <c r="J126" s="356"/>
      <c r="K126" s="174"/>
      <c r="L126" s="174"/>
      <c r="M126" s="174"/>
      <c r="Q126" s="174"/>
      <c r="AD126" s="116"/>
    </row>
    <row r="127" spans="3:30" s="115" customFormat="1" ht="12.75" customHeight="1" x14ac:dyDescent="0.3">
      <c r="C127" s="174"/>
      <c r="D127" s="174"/>
      <c r="E127" s="174"/>
      <c r="F127" s="174"/>
      <c r="G127" s="174"/>
      <c r="H127" s="174"/>
      <c r="I127" s="174"/>
      <c r="J127" s="356"/>
      <c r="K127" s="174"/>
      <c r="L127" s="174"/>
      <c r="M127" s="174"/>
      <c r="Q127" s="174"/>
      <c r="AD127" s="116"/>
    </row>
    <row r="128" spans="3:30" s="115" customFormat="1" ht="12.75" customHeight="1" x14ac:dyDescent="0.3">
      <c r="C128" s="174"/>
      <c r="D128" s="174"/>
      <c r="E128" s="174"/>
      <c r="F128" s="174"/>
      <c r="G128" s="174"/>
      <c r="H128" s="174"/>
      <c r="I128" s="174"/>
      <c r="J128" s="356"/>
      <c r="K128" s="174"/>
      <c r="L128" s="174"/>
      <c r="M128" s="174"/>
      <c r="Q128" s="174"/>
      <c r="AD128" s="116"/>
    </row>
    <row r="129" spans="3:30" s="115" customFormat="1" ht="12.75" customHeight="1" x14ac:dyDescent="0.3">
      <c r="C129" s="174"/>
      <c r="D129" s="174"/>
      <c r="E129" s="174"/>
      <c r="F129" s="174"/>
      <c r="G129" s="174"/>
      <c r="H129" s="174"/>
      <c r="I129" s="174"/>
      <c r="J129" s="356"/>
      <c r="K129" s="174"/>
      <c r="L129" s="174"/>
      <c r="M129" s="174"/>
      <c r="Q129" s="174"/>
      <c r="AD129" s="116"/>
    </row>
    <row r="130" spans="3:30" s="115" customFormat="1" ht="12.75" customHeight="1" x14ac:dyDescent="0.3">
      <c r="C130" s="174"/>
      <c r="D130" s="174"/>
      <c r="E130" s="174"/>
      <c r="F130" s="174"/>
      <c r="G130" s="174"/>
      <c r="H130" s="174"/>
      <c r="I130" s="174"/>
      <c r="J130" s="356"/>
      <c r="K130" s="174"/>
      <c r="L130" s="174"/>
      <c r="M130" s="174"/>
      <c r="Q130" s="174"/>
      <c r="AD130" s="116"/>
    </row>
    <row r="131" spans="3:30" s="115" customFormat="1" ht="12.75" customHeight="1" x14ac:dyDescent="0.3">
      <c r="C131" s="174"/>
      <c r="D131" s="174"/>
      <c r="E131" s="174"/>
      <c r="F131" s="174"/>
      <c r="G131" s="174"/>
      <c r="H131" s="174"/>
      <c r="I131" s="174"/>
      <c r="J131" s="356"/>
      <c r="K131" s="174"/>
      <c r="L131" s="174"/>
      <c r="M131" s="174"/>
      <c r="Q131" s="174"/>
      <c r="AD131" s="116"/>
    </row>
    <row r="132" spans="3:30" s="115" customFormat="1" ht="12.75" customHeight="1" x14ac:dyDescent="0.3">
      <c r="C132" s="174"/>
      <c r="D132" s="174"/>
      <c r="E132" s="174"/>
      <c r="F132" s="174"/>
      <c r="G132" s="174"/>
      <c r="H132" s="174"/>
      <c r="I132" s="174"/>
      <c r="J132" s="356"/>
      <c r="K132" s="174"/>
      <c r="L132" s="174"/>
      <c r="M132" s="174"/>
      <c r="Q132" s="174"/>
      <c r="AD132" s="116"/>
    </row>
    <row r="133" spans="3:30" s="115" customFormat="1" ht="12.75" customHeight="1" x14ac:dyDescent="0.3">
      <c r="C133" s="174"/>
      <c r="D133" s="174"/>
      <c r="E133" s="174"/>
      <c r="F133" s="174"/>
      <c r="G133" s="174"/>
      <c r="H133" s="174"/>
      <c r="I133" s="174"/>
      <c r="J133" s="356"/>
      <c r="K133" s="174"/>
      <c r="L133" s="174"/>
      <c r="M133" s="174"/>
      <c r="Q133" s="174"/>
      <c r="AD133" s="116"/>
    </row>
    <row r="134" spans="3:30" s="115" customFormat="1" ht="12.75" customHeight="1" x14ac:dyDescent="0.3">
      <c r="C134" s="174"/>
      <c r="D134" s="174"/>
      <c r="E134" s="174"/>
      <c r="F134" s="174"/>
      <c r="G134" s="174"/>
      <c r="H134" s="174"/>
      <c r="I134" s="174"/>
      <c r="J134" s="356"/>
      <c r="K134" s="174"/>
      <c r="L134" s="174"/>
      <c r="M134" s="174"/>
      <c r="Q134" s="174"/>
      <c r="AD134" s="116"/>
    </row>
    <row r="135" spans="3:30" s="115" customFormat="1" ht="12.75" customHeight="1" x14ac:dyDescent="0.3">
      <c r="C135" s="174"/>
      <c r="D135" s="174"/>
      <c r="E135" s="174"/>
      <c r="F135" s="174"/>
      <c r="G135" s="174"/>
      <c r="H135" s="174"/>
      <c r="I135" s="174"/>
      <c r="J135" s="356"/>
      <c r="K135" s="174"/>
      <c r="L135" s="174"/>
      <c r="M135" s="174"/>
      <c r="Q135" s="174"/>
      <c r="AD135" s="116"/>
    </row>
    <row r="136" spans="3:30" s="115" customFormat="1" ht="12.75" customHeight="1" x14ac:dyDescent="0.3">
      <c r="C136" s="174"/>
      <c r="D136" s="174"/>
      <c r="E136" s="174"/>
      <c r="F136" s="174"/>
      <c r="G136" s="174"/>
      <c r="H136" s="174"/>
      <c r="I136" s="174"/>
      <c r="J136" s="356"/>
      <c r="K136" s="174"/>
      <c r="L136" s="174"/>
      <c r="M136" s="174"/>
      <c r="Q136" s="174"/>
      <c r="AD136" s="116"/>
    </row>
    <row r="137" spans="3:30" s="115" customFormat="1" ht="12.75" customHeight="1" x14ac:dyDescent="0.3">
      <c r="C137" s="174"/>
      <c r="D137" s="174"/>
      <c r="E137" s="174"/>
      <c r="F137" s="174"/>
      <c r="G137" s="174"/>
      <c r="H137" s="174"/>
      <c r="I137" s="174"/>
      <c r="J137" s="356"/>
      <c r="K137" s="174"/>
      <c r="L137" s="174"/>
      <c r="M137" s="174"/>
      <c r="Q137" s="174"/>
      <c r="AD137" s="116"/>
    </row>
    <row r="138" spans="3:30" s="115" customFormat="1" ht="12.75" customHeight="1" x14ac:dyDescent="0.3">
      <c r="C138" s="174"/>
      <c r="D138" s="174"/>
      <c r="E138" s="174"/>
      <c r="F138" s="174"/>
      <c r="G138" s="174"/>
      <c r="H138" s="174"/>
      <c r="I138" s="174"/>
      <c r="J138" s="356"/>
      <c r="K138" s="174"/>
      <c r="L138" s="174"/>
      <c r="M138" s="174"/>
      <c r="Q138" s="174"/>
      <c r="AD138" s="116"/>
    </row>
    <row r="139" spans="3:30" s="115" customFormat="1" ht="12.75" customHeight="1" x14ac:dyDescent="0.3">
      <c r="C139" s="174"/>
      <c r="D139" s="174"/>
      <c r="E139" s="174"/>
      <c r="F139" s="174"/>
      <c r="G139" s="174"/>
      <c r="H139" s="174"/>
      <c r="I139" s="174"/>
      <c r="J139" s="356"/>
      <c r="K139" s="174"/>
      <c r="L139" s="174"/>
      <c r="M139" s="174"/>
      <c r="Q139" s="174"/>
      <c r="AD139" s="116"/>
    </row>
    <row r="140" spans="3:30" s="115" customFormat="1" ht="12.75" customHeight="1" x14ac:dyDescent="0.3">
      <c r="C140" s="174"/>
      <c r="D140" s="174"/>
      <c r="E140" s="174"/>
      <c r="F140" s="174"/>
      <c r="G140" s="174"/>
      <c r="H140" s="174"/>
      <c r="I140" s="174"/>
      <c r="J140" s="356"/>
      <c r="K140" s="174"/>
      <c r="L140" s="174"/>
      <c r="M140" s="174"/>
      <c r="Q140" s="174"/>
      <c r="AD140" s="116"/>
    </row>
    <row r="141" spans="3:30" s="115" customFormat="1" ht="12.75" customHeight="1" x14ac:dyDescent="0.3">
      <c r="C141" s="174"/>
      <c r="D141" s="174"/>
      <c r="E141" s="174"/>
      <c r="F141" s="174"/>
      <c r="G141" s="174"/>
      <c r="H141" s="174"/>
      <c r="I141" s="174"/>
      <c r="J141" s="356"/>
      <c r="K141" s="174"/>
      <c r="L141" s="174"/>
      <c r="M141" s="174"/>
      <c r="Q141" s="174"/>
      <c r="AD141" s="116"/>
    </row>
    <row r="142" spans="3:30" s="115" customFormat="1" ht="12.75" customHeight="1" x14ac:dyDescent="0.3">
      <c r="C142" s="174"/>
      <c r="D142" s="174"/>
      <c r="E142" s="174"/>
      <c r="F142" s="174"/>
      <c r="G142" s="174"/>
      <c r="H142" s="174"/>
      <c r="I142" s="174"/>
      <c r="J142" s="356"/>
      <c r="K142" s="174"/>
      <c r="L142" s="174"/>
      <c r="M142" s="174"/>
      <c r="Q142" s="174"/>
      <c r="AD142" s="116"/>
    </row>
    <row r="143" spans="3:30" s="115" customFormat="1" ht="12.75" customHeight="1" x14ac:dyDescent="0.3">
      <c r="C143" s="174"/>
      <c r="D143" s="174"/>
      <c r="E143" s="174"/>
      <c r="F143" s="174"/>
      <c r="G143" s="174"/>
      <c r="H143" s="174"/>
      <c r="I143" s="174"/>
      <c r="J143" s="356"/>
      <c r="K143" s="174"/>
      <c r="L143" s="174"/>
      <c r="M143" s="174"/>
      <c r="Q143" s="174"/>
      <c r="AD143" s="116"/>
    </row>
    <row r="144" spans="3:30" s="115" customFormat="1" ht="12.75" customHeight="1" x14ac:dyDescent="0.3">
      <c r="C144" s="174"/>
      <c r="D144" s="174"/>
      <c r="E144" s="174"/>
      <c r="F144" s="174"/>
      <c r="G144" s="174"/>
      <c r="H144" s="174"/>
      <c r="I144" s="174"/>
      <c r="J144" s="356"/>
      <c r="K144" s="174"/>
      <c r="L144" s="174"/>
      <c r="M144" s="174"/>
      <c r="Q144" s="174"/>
      <c r="AD144" s="116"/>
    </row>
    <row r="145" spans="3:30" s="115" customFormat="1" ht="12.75" customHeight="1" x14ac:dyDescent="0.3">
      <c r="C145" s="174"/>
      <c r="D145" s="174"/>
      <c r="E145" s="174"/>
      <c r="F145" s="174"/>
      <c r="G145" s="174"/>
      <c r="H145" s="174"/>
      <c r="I145" s="174"/>
      <c r="J145" s="356"/>
      <c r="K145" s="174"/>
      <c r="L145" s="174"/>
      <c r="M145" s="174"/>
      <c r="Q145" s="174"/>
      <c r="AD145" s="116"/>
    </row>
    <row r="146" spans="3:30" s="115" customFormat="1" ht="12.75" customHeight="1" x14ac:dyDescent="0.3">
      <c r="C146" s="174"/>
      <c r="D146" s="174"/>
      <c r="E146" s="174"/>
      <c r="F146" s="174"/>
      <c r="G146" s="174"/>
      <c r="H146" s="174"/>
      <c r="I146" s="174"/>
      <c r="J146" s="356"/>
      <c r="K146" s="174"/>
      <c r="L146" s="174"/>
      <c r="M146" s="174"/>
      <c r="Q146" s="174"/>
      <c r="AD146" s="116"/>
    </row>
    <row r="147" spans="3:30" s="115" customFormat="1" ht="12.75" customHeight="1" x14ac:dyDescent="0.3">
      <c r="C147" s="174"/>
      <c r="D147" s="174"/>
      <c r="E147" s="174"/>
      <c r="F147" s="174"/>
      <c r="G147" s="174"/>
      <c r="H147" s="174"/>
      <c r="I147" s="174"/>
      <c r="J147" s="356"/>
      <c r="K147" s="174"/>
      <c r="L147" s="174"/>
      <c r="M147" s="174"/>
      <c r="Q147" s="174"/>
      <c r="AD147" s="116"/>
    </row>
    <row r="148" spans="3:30" s="115" customFormat="1" ht="12.75" customHeight="1" x14ac:dyDescent="0.3">
      <c r="C148" s="174"/>
      <c r="D148" s="174"/>
      <c r="E148" s="174"/>
      <c r="F148" s="174"/>
      <c r="G148" s="174"/>
      <c r="H148" s="174"/>
      <c r="I148" s="174"/>
      <c r="J148" s="356"/>
      <c r="K148" s="174"/>
      <c r="L148" s="174"/>
      <c r="M148" s="174"/>
      <c r="Q148" s="174"/>
      <c r="AD148" s="116"/>
    </row>
    <row r="149" spans="3:30" s="115" customFormat="1" ht="12.75" customHeight="1" x14ac:dyDescent="0.3">
      <c r="C149" s="174"/>
      <c r="D149" s="174"/>
      <c r="E149" s="174"/>
      <c r="F149" s="174"/>
      <c r="G149" s="174"/>
      <c r="H149" s="174"/>
      <c r="I149" s="174"/>
      <c r="J149" s="356"/>
      <c r="K149" s="174"/>
      <c r="L149" s="174"/>
      <c r="M149" s="174"/>
      <c r="Q149" s="174"/>
      <c r="AD149" s="116"/>
    </row>
    <row r="150" spans="3:30" s="115" customFormat="1" ht="12.75" customHeight="1" x14ac:dyDescent="0.3">
      <c r="C150" s="174"/>
      <c r="D150" s="174"/>
      <c r="E150" s="174"/>
      <c r="F150" s="174"/>
      <c r="G150" s="174"/>
      <c r="H150" s="174"/>
      <c r="I150" s="174"/>
      <c r="J150" s="356"/>
      <c r="K150" s="174"/>
      <c r="L150" s="174"/>
      <c r="M150" s="174"/>
      <c r="Q150" s="174"/>
      <c r="AD150" s="116"/>
    </row>
    <row r="151" spans="3:30" s="115" customFormat="1" ht="12.75" customHeight="1" x14ac:dyDescent="0.3">
      <c r="C151" s="174"/>
      <c r="D151" s="174"/>
      <c r="E151" s="174"/>
      <c r="F151" s="174"/>
      <c r="G151" s="174"/>
      <c r="H151" s="174"/>
      <c r="I151" s="174"/>
      <c r="J151" s="356"/>
      <c r="K151" s="174"/>
      <c r="L151" s="174"/>
      <c r="M151" s="174"/>
      <c r="Q151" s="174"/>
      <c r="AD151" s="116"/>
    </row>
    <row r="152" spans="3:30" s="115" customFormat="1" ht="12.75" customHeight="1" x14ac:dyDescent="0.3">
      <c r="C152" s="174"/>
      <c r="D152" s="174"/>
      <c r="E152" s="174"/>
      <c r="F152" s="174"/>
      <c r="G152" s="174"/>
      <c r="H152" s="174"/>
      <c r="I152" s="174"/>
      <c r="J152" s="356"/>
      <c r="K152" s="174"/>
      <c r="L152" s="174"/>
      <c r="M152" s="174"/>
      <c r="Q152" s="174"/>
      <c r="AD152" s="116"/>
    </row>
    <row r="153" spans="3:30" s="115" customFormat="1" ht="12.75" customHeight="1" x14ac:dyDescent="0.3">
      <c r="C153" s="174"/>
      <c r="D153" s="174"/>
      <c r="E153" s="174"/>
      <c r="F153" s="174"/>
      <c r="G153" s="174"/>
      <c r="H153" s="174"/>
      <c r="I153" s="174"/>
      <c r="J153" s="356"/>
      <c r="K153" s="174"/>
      <c r="L153" s="174"/>
      <c r="M153" s="174"/>
      <c r="Q153" s="174"/>
      <c r="AD153" s="116"/>
    </row>
    <row r="154" spans="3:30" s="115" customFormat="1" ht="12.75" customHeight="1" x14ac:dyDescent="0.3">
      <c r="C154" s="174"/>
      <c r="D154" s="174"/>
      <c r="E154" s="174"/>
      <c r="F154" s="174"/>
      <c r="G154" s="174"/>
      <c r="H154" s="174"/>
      <c r="I154" s="174"/>
      <c r="J154" s="356"/>
      <c r="K154" s="174"/>
      <c r="L154" s="174"/>
      <c r="M154" s="174"/>
      <c r="Q154" s="174"/>
      <c r="AD154" s="116"/>
    </row>
    <row r="155" spans="3:30" s="115" customFormat="1" ht="12.75" customHeight="1" x14ac:dyDescent="0.3">
      <c r="C155" s="174"/>
      <c r="D155" s="174"/>
      <c r="E155" s="174"/>
      <c r="F155" s="174"/>
      <c r="G155" s="174"/>
      <c r="H155" s="174"/>
      <c r="I155" s="174"/>
      <c r="J155" s="356"/>
      <c r="K155" s="174"/>
      <c r="L155" s="174"/>
      <c r="M155" s="174"/>
      <c r="Q155" s="174"/>
      <c r="AD155" s="116"/>
    </row>
    <row r="156" spans="3:30" s="115" customFormat="1" ht="12.75" customHeight="1" x14ac:dyDescent="0.3">
      <c r="C156" s="174"/>
      <c r="D156" s="174"/>
      <c r="E156" s="174"/>
      <c r="F156" s="174"/>
      <c r="G156" s="174"/>
      <c r="H156" s="174"/>
      <c r="I156" s="174"/>
      <c r="J156" s="356"/>
      <c r="K156" s="174"/>
      <c r="L156" s="174"/>
      <c r="M156" s="174"/>
      <c r="Q156" s="174"/>
      <c r="AD156" s="116"/>
    </row>
    <row r="157" spans="3:30" s="115" customFormat="1" ht="12.75" customHeight="1" x14ac:dyDescent="0.3">
      <c r="C157" s="174"/>
      <c r="D157" s="174"/>
      <c r="E157" s="174"/>
      <c r="F157" s="174"/>
      <c r="G157" s="174"/>
      <c r="H157" s="174"/>
      <c r="I157" s="174"/>
      <c r="J157" s="356"/>
      <c r="K157" s="174"/>
      <c r="L157" s="174"/>
      <c r="M157" s="174"/>
      <c r="Q157" s="174"/>
      <c r="AD157" s="116"/>
    </row>
    <row r="158" spans="3:30" s="115" customFormat="1" ht="12.75" customHeight="1" x14ac:dyDescent="0.3">
      <c r="C158" s="174"/>
      <c r="D158" s="174"/>
      <c r="E158" s="174"/>
      <c r="F158" s="174"/>
      <c r="G158" s="174"/>
      <c r="H158" s="174"/>
      <c r="I158" s="174"/>
      <c r="J158" s="356"/>
      <c r="K158" s="174"/>
      <c r="L158" s="174"/>
      <c r="M158" s="174"/>
      <c r="Q158" s="174"/>
      <c r="AD158" s="116"/>
    </row>
    <row r="159" spans="3:30" s="115" customFormat="1" ht="12.75" customHeight="1" x14ac:dyDescent="0.3">
      <c r="C159" s="174"/>
      <c r="D159" s="174"/>
      <c r="E159" s="174"/>
      <c r="F159" s="174"/>
      <c r="G159" s="174"/>
      <c r="H159" s="174"/>
      <c r="I159" s="174"/>
      <c r="J159" s="356"/>
      <c r="K159" s="174"/>
      <c r="L159" s="174"/>
      <c r="M159" s="174"/>
      <c r="Q159" s="174"/>
      <c r="AD159" s="116"/>
    </row>
    <row r="160" spans="3:30" s="115" customFormat="1" ht="12.75" customHeight="1" x14ac:dyDescent="0.3">
      <c r="C160" s="174"/>
      <c r="D160" s="174"/>
      <c r="E160" s="174"/>
      <c r="F160" s="174"/>
      <c r="G160" s="174"/>
      <c r="H160" s="174"/>
      <c r="I160" s="174"/>
      <c r="J160" s="356"/>
      <c r="K160" s="174"/>
      <c r="L160" s="174"/>
      <c r="M160" s="174"/>
      <c r="Q160" s="174"/>
      <c r="AD160" s="116"/>
    </row>
    <row r="161" spans="3:30" s="115" customFormat="1" ht="12.75" customHeight="1" x14ac:dyDescent="0.3">
      <c r="C161" s="174"/>
      <c r="D161" s="174"/>
      <c r="E161" s="174"/>
      <c r="F161" s="174"/>
      <c r="G161" s="174"/>
      <c r="H161" s="174"/>
      <c r="I161" s="174"/>
      <c r="J161" s="356"/>
      <c r="K161" s="174"/>
      <c r="L161" s="174"/>
      <c r="M161" s="174"/>
      <c r="Q161" s="174"/>
      <c r="AD161" s="116"/>
    </row>
    <row r="162" spans="3:30" s="115" customFormat="1" ht="12.75" customHeight="1" x14ac:dyDescent="0.3">
      <c r="C162" s="174"/>
      <c r="D162" s="174"/>
      <c r="E162" s="174"/>
      <c r="F162" s="174"/>
      <c r="G162" s="174"/>
      <c r="H162" s="174"/>
      <c r="I162" s="174"/>
      <c r="J162" s="356"/>
      <c r="K162" s="174"/>
      <c r="L162" s="174"/>
      <c r="M162" s="174"/>
      <c r="Q162" s="174"/>
      <c r="AD162" s="116"/>
    </row>
    <row r="163" spans="3:30" s="115" customFormat="1" ht="12.75" customHeight="1" x14ac:dyDescent="0.3">
      <c r="C163" s="174"/>
      <c r="D163" s="174"/>
      <c r="E163" s="174"/>
      <c r="F163" s="174"/>
      <c r="G163" s="174"/>
      <c r="H163" s="174"/>
      <c r="I163" s="174"/>
      <c r="J163" s="356"/>
      <c r="K163" s="174"/>
      <c r="L163" s="174"/>
      <c r="M163" s="174"/>
      <c r="Q163" s="174"/>
      <c r="AD163" s="116"/>
    </row>
    <row r="164" spans="3:30" s="115" customFormat="1" ht="12.75" customHeight="1" x14ac:dyDescent="0.3">
      <c r="C164" s="174"/>
      <c r="D164" s="174"/>
      <c r="E164" s="174"/>
      <c r="F164" s="174"/>
      <c r="G164" s="174"/>
      <c r="H164" s="174"/>
      <c r="I164" s="174"/>
      <c r="J164" s="356"/>
      <c r="K164" s="174"/>
      <c r="L164" s="174"/>
      <c r="M164" s="174"/>
      <c r="Q164" s="174"/>
      <c r="AD164" s="116"/>
    </row>
    <row r="165" spans="3:30" s="115" customFormat="1" ht="12.75" customHeight="1" x14ac:dyDescent="0.3">
      <c r="C165" s="174"/>
      <c r="D165" s="174"/>
      <c r="E165" s="174"/>
      <c r="F165" s="174"/>
      <c r="G165" s="174"/>
      <c r="H165" s="174"/>
      <c r="I165" s="174"/>
      <c r="J165" s="356"/>
      <c r="K165" s="174"/>
      <c r="L165" s="174"/>
      <c r="M165" s="174"/>
      <c r="Q165" s="174"/>
      <c r="AD165" s="116"/>
    </row>
    <row r="166" spans="3:30" s="115" customFormat="1" ht="12.75" customHeight="1" x14ac:dyDescent="0.3">
      <c r="C166" s="174"/>
      <c r="D166" s="174"/>
      <c r="E166" s="174"/>
      <c r="F166" s="174"/>
      <c r="G166" s="174"/>
      <c r="H166" s="174"/>
      <c r="I166" s="174"/>
      <c r="J166" s="356"/>
      <c r="K166" s="174"/>
      <c r="L166" s="174"/>
      <c r="M166" s="174"/>
      <c r="Q166" s="174"/>
      <c r="AD166" s="116"/>
    </row>
    <row r="167" spans="3:30" s="115" customFormat="1" ht="12.75" customHeight="1" x14ac:dyDescent="0.3">
      <c r="C167" s="174"/>
      <c r="D167" s="174"/>
      <c r="E167" s="174"/>
      <c r="F167" s="174"/>
      <c r="G167" s="174"/>
      <c r="H167" s="174"/>
      <c r="I167" s="174"/>
      <c r="J167" s="356"/>
      <c r="K167" s="174"/>
      <c r="L167" s="174"/>
      <c r="M167" s="174"/>
      <c r="Q167" s="174"/>
      <c r="AD167" s="116"/>
    </row>
    <row r="168" spans="3:30" s="115" customFormat="1" ht="12.75" customHeight="1" x14ac:dyDescent="0.3">
      <c r="C168" s="174"/>
      <c r="D168" s="174"/>
      <c r="E168" s="174"/>
      <c r="F168" s="174"/>
      <c r="G168" s="174"/>
      <c r="H168" s="174"/>
      <c r="I168" s="174"/>
      <c r="J168" s="356"/>
      <c r="K168" s="174"/>
      <c r="L168" s="174"/>
      <c r="M168" s="174"/>
      <c r="Q168" s="174"/>
      <c r="AD168" s="116"/>
    </row>
    <row r="169" spans="3:30" s="115" customFormat="1" ht="12.75" customHeight="1" x14ac:dyDescent="0.3">
      <c r="C169" s="174"/>
      <c r="D169" s="174"/>
      <c r="E169" s="174"/>
      <c r="F169" s="174"/>
      <c r="G169" s="174"/>
      <c r="H169" s="174"/>
      <c r="I169" s="174"/>
      <c r="J169" s="356"/>
      <c r="K169" s="174"/>
      <c r="L169" s="174"/>
      <c r="M169" s="174"/>
      <c r="Q169" s="174"/>
      <c r="AD169" s="116"/>
    </row>
    <row r="170" spans="3:30" s="115" customFormat="1" ht="12.75" customHeight="1" x14ac:dyDescent="0.3">
      <c r="C170" s="174"/>
      <c r="D170" s="174"/>
      <c r="E170" s="174"/>
      <c r="F170" s="174"/>
      <c r="G170" s="174"/>
      <c r="H170" s="174"/>
      <c r="I170" s="174"/>
      <c r="J170" s="356"/>
      <c r="K170" s="174"/>
      <c r="L170" s="174"/>
      <c r="M170" s="174"/>
      <c r="Q170" s="174"/>
      <c r="AD170" s="116"/>
    </row>
    <row r="171" spans="3:30" s="115" customFormat="1" ht="12.75" customHeight="1" x14ac:dyDescent="0.3">
      <c r="C171" s="174"/>
      <c r="D171" s="174"/>
      <c r="E171" s="174"/>
      <c r="F171" s="174"/>
      <c r="G171" s="174"/>
      <c r="H171" s="174"/>
      <c r="I171" s="174"/>
      <c r="J171" s="356"/>
      <c r="K171" s="174"/>
      <c r="L171" s="174"/>
      <c r="M171" s="174"/>
      <c r="Q171" s="174"/>
      <c r="AD171" s="116"/>
    </row>
    <row r="172" spans="3:30" s="115" customFormat="1" ht="12.75" customHeight="1" x14ac:dyDescent="0.3">
      <c r="C172" s="174"/>
      <c r="D172" s="174"/>
      <c r="E172" s="174"/>
      <c r="F172" s="174"/>
      <c r="G172" s="174"/>
      <c r="H172" s="174"/>
      <c r="I172" s="174"/>
      <c r="J172" s="356"/>
      <c r="K172" s="174"/>
      <c r="L172" s="174"/>
      <c r="M172" s="174"/>
      <c r="Q172" s="174"/>
      <c r="AD172" s="116"/>
    </row>
    <row r="173" spans="3:30" s="115" customFormat="1" ht="12.75" customHeight="1" x14ac:dyDescent="0.3">
      <c r="C173" s="174"/>
      <c r="D173" s="174"/>
      <c r="E173" s="174"/>
      <c r="F173" s="174"/>
      <c r="G173" s="174"/>
      <c r="H173" s="174"/>
      <c r="I173" s="174"/>
      <c r="J173" s="356"/>
      <c r="K173" s="174"/>
      <c r="L173" s="174"/>
      <c r="M173" s="174"/>
      <c r="Q173" s="174"/>
      <c r="AD173" s="116"/>
    </row>
    <row r="174" spans="3:30" s="115" customFormat="1" ht="12.75" customHeight="1" x14ac:dyDescent="0.3">
      <c r="C174" s="174"/>
      <c r="D174" s="174"/>
      <c r="E174" s="174"/>
      <c r="F174" s="174"/>
      <c r="G174" s="174"/>
      <c r="H174" s="174"/>
      <c r="I174" s="174"/>
      <c r="J174" s="356"/>
      <c r="K174" s="174"/>
      <c r="L174" s="174"/>
      <c r="M174" s="174"/>
      <c r="Q174" s="174"/>
      <c r="AD174" s="116"/>
    </row>
    <row r="175" spans="3:30" s="115" customFormat="1" ht="12.75" customHeight="1" x14ac:dyDescent="0.3">
      <c r="C175" s="174"/>
      <c r="D175" s="174"/>
      <c r="E175" s="174"/>
      <c r="F175" s="174"/>
      <c r="G175" s="174"/>
      <c r="H175" s="174"/>
      <c r="I175" s="174"/>
      <c r="J175" s="356"/>
      <c r="K175" s="174"/>
      <c r="L175" s="174"/>
      <c r="M175" s="174"/>
      <c r="Q175" s="174"/>
      <c r="AD175" s="116"/>
    </row>
    <row r="176" spans="3:30" s="115" customFormat="1" ht="12.75" customHeight="1" x14ac:dyDescent="0.3">
      <c r="C176" s="174"/>
      <c r="D176" s="174"/>
      <c r="E176" s="174"/>
      <c r="F176" s="174"/>
      <c r="G176" s="174"/>
      <c r="H176" s="174"/>
      <c r="I176" s="174"/>
      <c r="J176" s="356"/>
      <c r="K176" s="174"/>
      <c r="L176" s="174"/>
      <c r="M176" s="174"/>
      <c r="Q176" s="174"/>
      <c r="AD176" s="116"/>
    </row>
    <row r="177" spans="3:30" s="115" customFormat="1" ht="12.75" customHeight="1" x14ac:dyDescent="0.3">
      <c r="C177" s="174"/>
      <c r="D177" s="174"/>
      <c r="E177" s="174"/>
      <c r="F177" s="174"/>
      <c r="G177" s="174"/>
      <c r="H177" s="174"/>
      <c r="I177" s="174"/>
      <c r="J177" s="356"/>
      <c r="K177" s="174"/>
      <c r="L177" s="174"/>
      <c r="M177" s="174"/>
      <c r="Q177" s="174"/>
      <c r="AD177" s="116"/>
    </row>
    <row r="178" spans="3:30" s="115" customFormat="1" ht="12.75" customHeight="1" x14ac:dyDescent="0.3">
      <c r="C178" s="174"/>
      <c r="D178" s="174"/>
      <c r="E178" s="174"/>
      <c r="F178" s="174"/>
      <c r="G178" s="174"/>
      <c r="H178" s="174"/>
      <c r="I178" s="174"/>
      <c r="J178" s="356"/>
      <c r="K178" s="174"/>
      <c r="L178" s="174"/>
      <c r="M178" s="174"/>
      <c r="Q178" s="174"/>
      <c r="AD178" s="116"/>
    </row>
    <row r="179" spans="3:30" s="115" customFormat="1" ht="12.75" customHeight="1" x14ac:dyDescent="0.3">
      <c r="C179" s="174"/>
      <c r="D179" s="174"/>
      <c r="E179" s="174"/>
      <c r="F179" s="174"/>
      <c r="G179" s="174"/>
      <c r="H179" s="174"/>
      <c r="I179" s="174"/>
      <c r="J179" s="356"/>
      <c r="K179" s="174"/>
      <c r="L179" s="174"/>
      <c r="M179" s="174"/>
      <c r="Q179" s="174"/>
      <c r="AD179" s="116"/>
    </row>
    <row r="180" spans="3:30" s="115" customFormat="1" ht="12.75" customHeight="1" x14ac:dyDescent="0.3">
      <c r="C180" s="174"/>
      <c r="D180" s="174"/>
      <c r="E180" s="174"/>
      <c r="F180" s="174"/>
      <c r="G180" s="174"/>
      <c r="H180" s="174"/>
      <c r="I180" s="174"/>
      <c r="J180" s="356"/>
      <c r="K180" s="174"/>
      <c r="L180" s="174"/>
      <c r="M180" s="174"/>
      <c r="Q180" s="174"/>
      <c r="AD180" s="116"/>
    </row>
    <row r="181" spans="3:30" s="115" customFormat="1" ht="12.75" customHeight="1" x14ac:dyDescent="0.3">
      <c r="C181" s="174"/>
      <c r="D181" s="174"/>
      <c r="E181" s="174"/>
      <c r="F181" s="174"/>
      <c r="G181" s="174"/>
      <c r="H181" s="174"/>
      <c r="I181" s="174"/>
      <c r="J181" s="356"/>
      <c r="K181" s="174"/>
      <c r="L181" s="174"/>
      <c r="M181" s="174"/>
      <c r="Q181" s="174"/>
      <c r="AD181" s="116"/>
    </row>
    <row r="182" spans="3:30" s="115" customFormat="1" ht="12.75" customHeight="1" x14ac:dyDescent="0.3">
      <c r="C182" s="174"/>
      <c r="D182" s="174"/>
      <c r="E182" s="174"/>
      <c r="F182" s="174"/>
      <c r="G182" s="174"/>
      <c r="H182" s="174"/>
      <c r="I182" s="174"/>
      <c r="J182" s="356"/>
      <c r="K182" s="174"/>
      <c r="L182" s="174"/>
      <c r="M182" s="174"/>
      <c r="Q182" s="174"/>
      <c r="AD182" s="116"/>
    </row>
    <row r="183" spans="3:30" s="115" customFormat="1" ht="12.75" customHeight="1" x14ac:dyDescent="0.3">
      <c r="C183" s="174"/>
      <c r="D183" s="174"/>
      <c r="E183" s="174"/>
      <c r="F183" s="174"/>
      <c r="G183" s="174"/>
      <c r="H183" s="174"/>
      <c r="I183" s="174"/>
      <c r="J183" s="356"/>
      <c r="K183" s="174"/>
      <c r="L183" s="174"/>
      <c r="M183" s="174"/>
      <c r="Q183" s="174"/>
      <c r="AD183" s="116"/>
    </row>
    <row r="184" spans="3:30" s="115" customFormat="1" ht="12.75" customHeight="1" x14ac:dyDescent="0.3">
      <c r="C184" s="174"/>
      <c r="D184" s="174"/>
      <c r="E184" s="174"/>
      <c r="F184" s="174"/>
      <c r="G184" s="174"/>
      <c r="H184" s="174"/>
      <c r="I184" s="174"/>
      <c r="J184" s="356"/>
      <c r="K184" s="174"/>
      <c r="L184" s="174"/>
      <c r="M184" s="174"/>
      <c r="Q184" s="174"/>
      <c r="AD184" s="116"/>
    </row>
    <row r="185" spans="3:30" s="115" customFormat="1" ht="12.75" customHeight="1" x14ac:dyDescent="0.3">
      <c r="C185" s="174"/>
      <c r="D185" s="174"/>
      <c r="E185" s="174"/>
      <c r="F185" s="174"/>
      <c r="G185" s="174"/>
      <c r="H185" s="174"/>
      <c r="I185" s="174"/>
      <c r="J185" s="356"/>
      <c r="K185" s="174"/>
      <c r="L185" s="174"/>
      <c r="M185" s="174"/>
      <c r="Q185" s="174"/>
      <c r="AD185" s="116"/>
    </row>
    <row r="186" spans="3:30" s="115" customFormat="1" ht="12.75" customHeight="1" x14ac:dyDescent="0.3">
      <c r="C186" s="174"/>
      <c r="D186" s="174"/>
      <c r="E186" s="174"/>
      <c r="F186" s="174"/>
      <c r="G186" s="174"/>
      <c r="H186" s="174"/>
      <c r="I186" s="174"/>
      <c r="J186" s="356"/>
      <c r="K186" s="174"/>
      <c r="L186" s="174"/>
      <c r="M186" s="174"/>
      <c r="Q186" s="174"/>
      <c r="AD186" s="116"/>
    </row>
    <row r="187" spans="3:30" s="115" customFormat="1" ht="12.75" customHeight="1" x14ac:dyDescent="0.3">
      <c r="C187" s="174"/>
      <c r="D187" s="174"/>
      <c r="E187" s="174"/>
      <c r="F187" s="174"/>
      <c r="G187" s="174"/>
      <c r="H187" s="174"/>
      <c r="I187" s="174"/>
      <c r="J187" s="356"/>
      <c r="K187" s="174"/>
      <c r="L187" s="174"/>
      <c r="M187" s="174"/>
      <c r="Q187" s="174"/>
      <c r="AD187" s="116"/>
    </row>
    <row r="188" spans="3:30" s="115" customFormat="1" ht="12.75" customHeight="1" x14ac:dyDescent="0.3">
      <c r="C188" s="174"/>
      <c r="D188" s="174"/>
      <c r="E188" s="174"/>
      <c r="F188" s="174"/>
      <c r="G188" s="174"/>
      <c r="H188" s="174"/>
      <c r="I188" s="174"/>
      <c r="J188" s="356"/>
      <c r="K188" s="174"/>
      <c r="L188" s="174"/>
      <c r="M188" s="174"/>
      <c r="Q188" s="174"/>
      <c r="AD188" s="116"/>
    </row>
    <row r="189" spans="3:30" s="115" customFormat="1" ht="12.75" customHeight="1" x14ac:dyDescent="0.3">
      <c r="C189" s="174"/>
      <c r="D189" s="174"/>
      <c r="E189" s="174"/>
      <c r="F189" s="174"/>
      <c r="G189" s="174"/>
      <c r="H189" s="174"/>
      <c r="I189" s="174"/>
      <c r="J189" s="356"/>
      <c r="K189" s="174"/>
      <c r="L189" s="174"/>
      <c r="M189" s="174"/>
      <c r="Q189" s="174"/>
      <c r="AD189" s="116"/>
    </row>
    <row r="190" spans="3:30" s="115" customFormat="1" ht="12.75" customHeight="1" x14ac:dyDescent="0.3">
      <c r="C190" s="174"/>
      <c r="D190" s="174"/>
      <c r="E190" s="174"/>
      <c r="F190" s="174"/>
      <c r="G190" s="174"/>
      <c r="H190" s="174"/>
      <c r="I190" s="174"/>
      <c r="J190" s="356"/>
      <c r="K190" s="174"/>
      <c r="L190" s="174"/>
      <c r="M190" s="174"/>
      <c r="Q190" s="174"/>
      <c r="AD190" s="116"/>
    </row>
    <row r="191" spans="3:30" s="115" customFormat="1" ht="12.75" customHeight="1" x14ac:dyDescent="0.3">
      <c r="C191" s="174"/>
      <c r="D191" s="174"/>
      <c r="E191" s="174"/>
      <c r="F191" s="174"/>
      <c r="G191" s="174"/>
      <c r="H191" s="174"/>
      <c r="I191" s="174"/>
      <c r="J191" s="356"/>
      <c r="K191" s="174"/>
      <c r="L191" s="174"/>
      <c r="M191" s="174"/>
      <c r="Q191" s="174"/>
      <c r="AD191" s="116"/>
    </row>
    <row r="192" spans="3:30" s="115" customFormat="1" ht="12.75" customHeight="1" x14ac:dyDescent="0.3">
      <c r="C192" s="174"/>
      <c r="D192" s="174"/>
      <c r="E192" s="174"/>
      <c r="F192" s="174"/>
      <c r="G192" s="174"/>
      <c r="H192" s="174"/>
      <c r="I192" s="174"/>
      <c r="J192" s="356"/>
      <c r="K192" s="174"/>
      <c r="L192" s="174"/>
      <c r="M192" s="174"/>
      <c r="Q192" s="174"/>
      <c r="AD192" s="116"/>
    </row>
    <row r="193" spans="3:30" s="115" customFormat="1" ht="12.75" customHeight="1" x14ac:dyDescent="0.3">
      <c r="C193" s="174"/>
      <c r="D193" s="174"/>
      <c r="E193" s="174"/>
      <c r="F193" s="174"/>
      <c r="G193" s="174"/>
      <c r="H193" s="174"/>
      <c r="I193" s="174"/>
      <c r="J193" s="356"/>
      <c r="K193" s="174"/>
      <c r="L193" s="174"/>
      <c r="M193" s="174"/>
      <c r="Q193" s="174"/>
      <c r="AD193" s="116"/>
    </row>
    <row r="194" spans="3:30" s="115" customFormat="1" ht="12.75" customHeight="1" x14ac:dyDescent="0.3">
      <c r="C194" s="174"/>
      <c r="D194" s="174"/>
      <c r="E194" s="174"/>
      <c r="F194" s="174"/>
      <c r="G194" s="174"/>
      <c r="H194" s="174"/>
      <c r="I194" s="174"/>
      <c r="J194" s="356"/>
      <c r="K194" s="174"/>
      <c r="L194" s="174"/>
      <c r="M194" s="174"/>
      <c r="Q194" s="174"/>
      <c r="AD194" s="116"/>
    </row>
    <row r="195" spans="3:30" s="115" customFormat="1" ht="12.75" customHeight="1" x14ac:dyDescent="0.3">
      <c r="C195" s="174"/>
      <c r="D195" s="174"/>
      <c r="E195" s="174"/>
      <c r="F195" s="174"/>
      <c r="G195" s="174"/>
      <c r="H195" s="174"/>
      <c r="I195" s="174"/>
      <c r="J195" s="356"/>
      <c r="K195" s="174"/>
      <c r="L195" s="174"/>
      <c r="M195" s="174"/>
      <c r="Q195" s="174"/>
      <c r="AD195" s="116"/>
    </row>
    <row r="196" spans="3:30" s="115" customFormat="1" ht="12.75" customHeight="1" x14ac:dyDescent="0.3">
      <c r="C196" s="174"/>
      <c r="D196" s="174"/>
      <c r="E196" s="174"/>
      <c r="F196" s="174"/>
      <c r="G196" s="174"/>
      <c r="H196" s="174"/>
      <c r="I196" s="174"/>
      <c r="J196" s="356"/>
      <c r="K196" s="174"/>
      <c r="L196" s="174"/>
      <c r="M196" s="174"/>
      <c r="Q196" s="174"/>
      <c r="AD196" s="116"/>
    </row>
    <row r="197" spans="3:30" s="115" customFormat="1" ht="12.75" customHeight="1" x14ac:dyDescent="0.3">
      <c r="C197" s="174"/>
      <c r="D197" s="174"/>
      <c r="E197" s="174"/>
      <c r="F197" s="174"/>
      <c r="G197" s="174"/>
      <c r="H197" s="174"/>
      <c r="I197" s="174"/>
      <c r="J197" s="356"/>
      <c r="K197" s="174"/>
      <c r="L197" s="174"/>
      <c r="M197" s="174"/>
      <c r="Q197" s="174"/>
      <c r="AD197" s="116"/>
    </row>
    <row r="198" spans="3:30" s="115" customFormat="1" ht="12.75" customHeight="1" x14ac:dyDescent="0.3">
      <c r="C198" s="174"/>
      <c r="D198" s="174"/>
      <c r="E198" s="174"/>
      <c r="F198" s="174"/>
      <c r="G198" s="174"/>
      <c r="H198" s="174"/>
      <c r="I198" s="174"/>
      <c r="J198" s="356"/>
      <c r="K198" s="174"/>
      <c r="L198" s="174"/>
      <c r="M198" s="174"/>
      <c r="Q198" s="174"/>
      <c r="AD198" s="116"/>
    </row>
    <row r="199" spans="3:30" s="115" customFormat="1" ht="12.75" customHeight="1" x14ac:dyDescent="0.3">
      <c r="C199" s="174"/>
      <c r="D199" s="174"/>
      <c r="E199" s="174"/>
      <c r="F199" s="174"/>
      <c r="G199" s="174"/>
      <c r="H199" s="174"/>
      <c r="I199" s="174"/>
      <c r="J199" s="356"/>
      <c r="K199" s="174"/>
      <c r="L199" s="174"/>
      <c r="M199" s="174"/>
      <c r="Q199" s="174"/>
      <c r="AD199" s="116"/>
    </row>
    <row r="200" spans="3:30" s="115" customFormat="1" ht="12.75" customHeight="1" x14ac:dyDescent="0.3">
      <c r="C200" s="174"/>
      <c r="D200" s="174"/>
      <c r="E200" s="174"/>
      <c r="F200" s="174"/>
      <c r="G200" s="174"/>
      <c r="H200" s="174"/>
      <c r="I200" s="174"/>
      <c r="J200" s="356"/>
      <c r="K200" s="174"/>
      <c r="L200" s="174"/>
      <c r="M200" s="174"/>
      <c r="Q200" s="174"/>
      <c r="AD200" s="116"/>
    </row>
    <row r="201" spans="3:30" s="115" customFormat="1" ht="12.75" customHeight="1" x14ac:dyDescent="0.3">
      <c r="C201" s="174"/>
      <c r="D201" s="174"/>
      <c r="E201" s="174"/>
      <c r="F201" s="174"/>
      <c r="G201" s="174"/>
      <c r="H201" s="174"/>
      <c r="I201" s="174"/>
      <c r="J201" s="356"/>
      <c r="K201" s="174"/>
      <c r="L201" s="174"/>
      <c r="M201" s="174"/>
      <c r="Q201" s="174"/>
      <c r="AD201" s="116"/>
    </row>
    <row r="202" spans="3:30" s="115" customFormat="1" ht="12.75" customHeight="1" x14ac:dyDescent="0.3">
      <c r="C202" s="174"/>
      <c r="D202" s="174"/>
      <c r="E202" s="174"/>
      <c r="F202" s="174"/>
      <c r="G202" s="174"/>
      <c r="H202" s="174"/>
      <c r="I202" s="174"/>
      <c r="J202" s="356"/>
      <c r="K202" s="174"/>
      <c r="L202" s="174"/>
      <c r="M202" s="174"/>
      <c r="Q202" s="174"/>
      <c r="AD202" s="116"/>
    </row>
    <row r="203" spans="3:30" s="115" customFormat="1" ht="12.75" customHeight="1" x14ac:dyDescent="0.3">
      <c r="C203" s="174"/>
      <c r="D203" s="174"/>
      <c r="E203" s="174"/>
      <c r="F203" s="174"/>
      <c r="G203" s="174"/>
      <c r="H203" s="174"/>
      <c r="I203" s="174"/>
      <c r="J203" s="356"/>
      <c r="K203" s="174"/>
      <c r="L203" s="174"/>
      <c r="M203" s="174"/>
      <c r="Q203" s="174"/>
      <c r="AD203" s="116"/>
    </row>
    <row r="204" spans="3:30" s="115" customFormat="1" ht="12.75" customHeight="1" x14ac:dyDescent="0.3">
      <c r="C204" s="174"/>
      <c r="D204" s="174"/>
      <c r="E204" s="174"/>
      <c r="F204" s="174"/>
      <c r="G204" s="174"/>
      <c r="H204" s="174"/>
      <c r="I204" s="174"/>
      <c r="J204" s="356"/>
      <c r="K204" s="174"/>
      <c r="L204" s="174"/>
      <c r="M204" s="174"/>
      <c r="Q204" s="174"/>
      <c r="AD204" s="116"/>
    </row>
    <row r="205" spans="3:30" s="115" customFormat="1" ht="12.75" customHeight="1" x14ac:dyDescent="0.3">
      <c r="C205" s="174"/>
      <c r="D205" s="174"/>
      <c r="E205" s="174"/>
      <c r="F205" s="174"/>
      <c r="G205" s="174"/>
      <c r="H205" s="174"/>
      <c r="I205" s="174"/>
      <c r="J205" s="356"/>
      <c r="K205" s="174"/>
      <c r="L205" s="174"/>
      <c r="M205" s="174"/>
      <c r="Q205" s="174"/>
      <c r="AD205" s="116"/>
    </row>
    <row r="206" spans="3:30" s="115" customFormat="1" ht="12.75" customHeight="1" x14ac:dyDescent="0.3">
      <c r="C206" s="174"/>
      <c r="D206" s="174"/>
      <c r="E206" s="174"/>
      <c r="F206" s="174"/>
      <c r="G206" s="174"/>
      <c r="H206" s="174"/>
      <c r="I206" s="174"/>
      <c r="J206" s="356"/>
      <c r="K206" s="174"/>
      <c r="L206" s="174"/>
      <c r="M206" s="174"/>
      <c r="Q206" s="174"/>
      <c r="AD206" s="116"/>
    </row>
    <row r="207" spans="3:30" s="115" customFormat="1" ht="12.75" customHeight="1" x14ac:dyDescent="0.3">
      <c r="C207" s="174"/>
      <c r="D207" s="174"/>
      <c r="E207" s="174"/>
      <c r="F207" s="174"/>
      <c r="G207" s="174"/>
      <c r="H207" s="174"/>
      <c r="I207" s="174"/>
      <c r="J207" s="356"/>
      <c r="K207" s="174"/>
      <c r="L207" s="174"/>
      <c r="M207" s="174"/>
      <c r="Q207" s="174"/>
      <c r="AD207" s="116"/>
    </row>
    <row r="208" spans="3:30" s="115" customFormat="1" ht="12.75" customHeight="1" x14ac:dyDescent="0.3">
      <c r="C208" s="174"/>
      <c r="D208" s="174"/>
      <c r="E208" s="174"/>
      <c r="F208" s="174"/>
      <c r="G208" s="174"/>
      <c r="H208" s="174"/>
      <c r="I208" s="174"/>
      <c r="J208" s="356"/>
      <c r="K208" s="174"/>
      <c r="L208" s="174"/>
      <c r="M208" s="174"/>
      <c r="Q208" s="174"/>
      <c r="AD208" s="116"/>
    </row>
    <row r="209" spans="3:30" s="115" customFormat="1" ht="12.75" customHeight="1" x14ac:dyDescent="0.3">
      <c r="C209" s="174"/>
      <c r="D209" s="174"/>
      <c r="E209" s="174"/>
      <c r="F209" s="174"/>
      <c r="G209" s="174"/>
      <c r="H209" s="174"/>
      <c r="I209" s="174"/>
      <c r="J209" s="356"/>
      <c r="K209" s="174"/>
      <c r="L209" s="174"/>
      <c r="M209" s="174"/>
      <c r="Q209" s="174"/>
      <c r="AD209" s="116"/>
    </row>
    <row r="210" spans="3:30" s="115" customFormat="1" ht="12.75" customHeight="1" x14ac:dyDescent="0.3">
      <c r="C210" s="174"/>
      <c r="D210" s="174"/>
      <c r="E210" s="174"/>
      <c r="F210" s="174"/>
      <c r="G210" s="174"/>
      <c r="H210" s="174"/>
      <c r="I210" s="174"/>
      <c r="J210" s="356"/>
      <c r="K210" s="174"/>
      <c r="L210" s="174"/>
      <c r="M210" s="174"/>
      <c r="Q210" s="174"/>
      <c r="AD210" s="116"/>
    </row>
    <row r="211" spans="3:30" s="115" customFormat="1" ht="12.75" customHeight="1" x14ac:dyDescent="0.3">
      <c r="C211" s="174"/>
      <c r="D211" s="174"/>
      <c r="E211" s="174"/>
      <c r="F211" s="174"/>
      <c r="G211" s="174"/>
      <c r="H211" s="174"/>
      <c r="I211" s="174"/>
      <c r="J211" s="356"/>
      <c r="K211" s="174"/>
      <c r="L211" s="174"/>
      <c r="M211" s="174"/>
      <c r="Q211" s="174"/>
      <c r="AD211" s="116"/>
    </row>
    <row r="212" spans="3:30" s="115" customFormat="1" ht="12.75" customHeight="1" x14ac:dyDescent="0.3">
      <c r="C212" s="174"/>
      <c r="D212" s="174"/>
      <c r="E212" s="174"/>
      <c r="F212" s="174"/>
      <c r="G212" s="174"/>
      <c r="H212" s="174"/>
      <c r="I212" s="174"/>
      <c r="J212" s="356"/>
      <c r="K212" s="174"/>
      <c r="L212" s="174"/>
      <c r="M212" s="174"/>
      <c r="Q212" s="174"/>
      <c r="AD212" s="116"/>
    </row>
    <row r="213" spans="3:30" s="115" customFormat="1" ht="12.75" customHeight="1" x14ac:dyDescent="0.3">
      <c r="C213" s="174"/>
      <c r="D213" s="174"/>
      <c r="E213" s="174"/>
      <c r="F213" s="174"/>
      <c r="G213" s="174"/>
      <c r="H213" s="174"/>
      <c r="I213" s="174"/>
      <c r="J213" s="356"/>
      <c r="K213" s="174"/>
      <c r="L213" s="174"/>
      <c r="M213" s="174"/>
      <c r="Q213" s="174"/>
      <c r="AD213" s="116"/>
    </row>
    <row r="214" spans="3:30" s="115" customFormat="1" ht="12.75" customHeight="1" x14ac:dyDescent="0.3">
      <c r="C214" s="174"/>
      <c r="D214" s="174"/>
      <c r="E214" s="174"/>
      <c r="F214" s="174"/>
      <c r="G214" s="174"/>
      <c r="H214" s="174"/>
      <c r="I214" s="174"/>
      <c r="J214" s="356"/>
      <c r="K214" s="174"/>
      <c r="L214" s="174"/>
      <c r="M214" s="174"/>
      <c r="Q214" s="174"/>
      <c r="AD214" s="116"/>
    </row>
    <row r="215" spans="3:30" s="115" customFormat="1" ht="12.75" customHeight="1" x14ac:dyDescent="0.3">
      <c r="C215" s="174"/>
      <c r="D215" s="174"/>
      <c r="E215" s="174"/>
      <c r="F215" s="174"/>
      <c r="G215" s="174"/>
      <c r="H215" s="174"/>
      <c r="I215" s="174"/>
      <c r="J215" s="356"/>
      <c r="K215" s="174"/>
      <c r="L215" s="174"/>
      <c r="M215" s="174"/>
      <c r="Q215" s="174"/>
      <c r="AD215" s="116"/>
    </row>
    <row r="216" spans="3:30" s="115" customFormat="1" ht="12.75" customHeight="1" x14ac:dyDescent="0.3">
      <c r="C216" s="174"/>
      <c r="D216" s="174"/>
      <c r="E216" s="174"/>
      <c r="F216" s="174"/>
      <c r="G216" s="174"/>
      <c r="H216" s="174"/>
      <c r="I216" s="174"/>
      <c r="J216" s="356"/>
      <c r="K216" s="174"/>
      <c r="L216" s="174"/>
      <c r="M216" s="174"/>
      <c r="Q216" s="174"/>
      <c r="AD216" s="116"/>
    </row>
    <row r="217" spans="3:30" s="115" customFormat="1" ht="12.75" customHeight="1" x14ac:dyDescent="0.3">
      <c r="C217" s="174"/>
      <c r="D217" s="174"/>
      <c r="E217" s="174"/>
      <c r="F217" s="174"/>
      <c r="G217" s="174"/>
      <c r="H217" s="174"/>
      <c r="I217" s="174"/>
      <c r="J217" s="356"/>
      <c r="K217" s="174"/>
      <c r="L217" s="174"/>
      <c r="M217" s="174"/>
      <c r="Q217" s="174"/>
      <c r="AD217" s="116"/>
    </row>
    <row r="218" spans="3:30" s="115" customFormat="1" ht="12.75" customHeight="1" x14ac:dyDescent="0.3">
      <c r="C218" s="174"/>
      <c r="D218" s="174"/>
      <c r="E218" s="174"/>
      <c r="F218" s="174"/>
      <c r="G218" s="174"/>
      <c r="H218" s="174"/>
      <c r="I218" s="174"/>
      <c r="J218" s="356"/>
      <c r="K218" s="174"/>
      <c r="L218" s="174"/>
      <c r="M218" s="174"/>
      <c r="Q218" s="174"/>
      <c r="AD218" s="116"/>
    </row>
    <row r="219" spans="3:30" s="115" customFormat="1" ht="12.75" customHeight="1" x14ac:dyDescent="0.3">
      <c r="C219" s="174"/>
      <c r="D219" s="174"/>
      <c r="E219" s="174"/>
      <c r="F219" s="174"/>
      <c r="G219" s="174"/>
      <c r="H219" s="174"/>
      <c r="I219" s="174"/>
      <c r="J219" s="356"/>
      <c r="K219" s="174"/>
      <c r="L219" s="174"/>
      <c r="M219" s="174"/>
      <c r="Q219" s="174"/>
      <c r="AD219" s="116"/>
    </row>
    <row r="220" spans="3:30" s="115" customFormat="1" ht="12.75" customHeight="1" x14ac:dyDescent="0.3">
      <c r="C220" s="174"/>
      <c r="D220" s="174"/>
      <c r="E220" s="174"/>
      <c r="F220" s="174"/>
      <c r="G220" s="174"/>
      <c r="H220" s="174"/>
      <c r="I220" s="174"/>
      <c r="J220" s="356"/>
      <c r="K220" s="174"/>
      <c r="L220" s="174"/>
      <c r="M220" s="174"/>
      <c r="Q220" s="174"/>
      <c r="AD220" s="116"/>
    </row>
    <row r="221" spans="3:30" s="115" customFormat="1" ht="12.75" customHeight="1" x14ac:dyDescent="0.3">
      <c r="C221" s="174"/>
      <c r="D221" s="174"/>
      <c r="E221" s="174"/>
      <c r="F221" s="174"/>
      <c r="G221" s="174"/>
      <c r="H221" s="174"/>
      <c r="I221" s="174"/>
      <c r="J221" s="356"/>
      <c r="K221" s="174"/>
      <c r="L221" s="174"/>
      <c r="M221" s="174"/>
      <c r="Q221" s="174"/>
      <c r="AD221" s="116"/>
    </row>
    <row r="222" spans="3:30" s="115" customFormat="1" ht="12.75" customHeight="1" x14ac:dyDescent="0.3">
      <c r="C222" s="174"/>
      <c r="D222" s="174"/>
      <c r="E222" s="174"/>
      <c r="F222" s="174"/>
      <c r="G222" s="174"/>
      <c r="H222" s="174"/>
      <c r="I222" s="174"/>
      <c r="J222" s="356"/>
      <c r="K222" s="174"/>
      <c r="L222" s="174"/>
      <c r="M222" s="174"/>
      <c r="Q222" s="174"/>
      <c r="AD222" s="116"/>
    </row>
    <row r="223" spans="3:30" s="115" customFormat="1" ht="12.75" customHeight="1" x14ac:dyDescent="0.3">
      <c r="C223" s="174"/>
      <c r="D223" s="174"/>
      <c r="E223" s="174"/>
      <c r="F223" s="174"/>
      <c r="G223" s="174"/>
      <c r="H223" s="174"/>
      <c r="I223" s="174"/>
      <c r="J223" s="356"/>
      <c r="K223" s="174"/>
      <c r="L223" s="174"/>
      <c r="M223" s="174"/>
      <c r="Q223" s="174"/>
      <c r="AD223" s="116"/>
    </row>
    <row r="224" spans="3:30" s="115" customFormat="1" ht="12.75" customHeight="1" x14ac:dyDescent="0.3">
      <c r="C224" s="174"/>
      <c r="D224" s="174"/>
      <c r="E224" s="174"/>
      <c r="F224" s="174"/>
      <c r="G224" s="174"/>
      <c r="H224" s="174"/>
      <c r="I224" s="174"/>
      <c r="J224" s="356"/>
      <c r="K224" s="174"/>
      <c r="L224" s="174"/>
      <c r="M224" s="174"/>
      <c r="Q224" s="174"/>
      <c r="AD224" s="116"/>
    </row>
    <row r="225" spans="3:30" s="115" customFormat="1" ht="12.75" customHeight="1" x14ac:dyDescent="0.3">
      <c r="C225" s="174"/>
      <c r="D225" s="174"/>
      <c r="E225" s="174"/>
      <c r="F225" s="174"/>
      <c r="G225" s="174"/>
      <c r="H225" s="174"/>
      <c r="I225" s="174"/>
      <c r="J225" s="356"/>
      <c r="K225" s="174"/>
      <c r="L225" s="174"/>
      <c r="M225" s="174"/>
      <c r="Q225" s="174"/>
      <c r="AD225" s="116"/>
    </row>
    <row r="226" spans="3:30" s="115" customFormat="1" ht="12.75" customHeight="1" x14ac:dyDescent="0.3">
      <c r="C226" s="174"/>
      <c r="D226" s="174"/>
      <c r="E226" s="174"/>
      <c r="F226" s="174"/>
      <c r="G226" s="174"/>
      <c r="H226" s="174"/>
      <c r="I226" s="174"/>
      <c r="J226" s="356"/>
      <c r="K226" s="174"/>
      <c r="L226" s="174"/>
      <c r="M226" s="174"/>
      <c r="Q226" s="174"/>
      <c r="AD226" s="116"/>
    </row>
    <row r="227" spans="3:30" s="115" customFormat="1" ht="12.75" customHeight="1" x14ac:dyDescent="0.3">
      <c r="C227" s="174"/>
      <c r="D227" s="174"/>
      <c r="E227" s="174"/>
      <c r="F227" s="174"/>
      <c r="G227" s="174"/>
      <c r="H227" s="174"/>
      <c r="I227" s="174"/>
      <c r="J227" s="356"/>
      <c r="K227" s="174"/>
      <c r="L227" s="174"/>
      <c r="M227" s="174"/>
      <c r="Q227" s="174"/>
      <c r="AD227" s="116"/>
    </row>
    <row r="228" spans="3:30" s="115" customFormat="1" ht="12.75" customHeight="1" x14ac:dyDescent="0.3">
      <c r="C228" s="174"/>
      <c r="D228" s="174"/>
      <c r="E228" s="174"/>
      <c r="F228" s="174"/>
      <c r="G228" s="174"/>
      <c r="H228" s="174"/>
      <c r="I228" s="174"/>
      <c r="J228" s="356"/>
      <c r="K228" s="174"/>
      <c r="L228" s="174"/>
      <c r="M228" s="174"/>
      <c r="Q228" s="174"/>
      <c r="AD228" s="116"/>
    </row>
    <row r="229" spans="3:30" s="115" customFormat="1" ht="12.75" customHeight="1" x14ac:dyDescent="0.3">
      <c r="C229" s="174"/>
      <c r="D229" s="174"/>
      <c r="E229" s="174"/>
      <c r="F229" s="174"/>
      <c r="G229" s="174"/>
      <c r="H229" s="174"/>
      <c r="I229" s="174"/>
      <c r="J229" s="356"/>
      <c r="K229" s="174"/>
      <c r="L229" s="174"/>
      <c r="M229" s="174"/>
      <c r="Q229" s="174"/>
      <c r="AD229" s="116"/>
    </row>
    <row r="230" spans="3:30" s="115" customFormat="1" ht="12.75" customHeight="1" x14ac:dyDescent="0.3">
      <c r="C230" s="174"/>
      <c r="D230" s="174"/>
      <c r="E230" s="174"/>
      <c r="F230" s="174"/>
      <c r="G230" s="174"/>
      <c r="H230" s="174"/>
      <c r="I230" s="174"/>
      <c r="J230" s="356"/>
      <c r="K230" s="174"/>
      <c r="L230" s="174"/>
      <c r="M230" s="174"/>
      <c r="Q230" s="174"/>
      <c r="AD230" s="116"/>
    </row>
    <row r="231" spans="3:30" s="115" customFormat="1" ht="12.75" customHeight="1" x14ac:dyDescent="0.3">
      <c r="C231" s="174"/>
      <c r="D231" s="174"/>
      <c r="E231" s="174"/>
      <c r="F231" s="174"/>
      <c r="G231" s="174"/>
      <c r="H231" s="174"/>
      <c r="I231" s="174"/>
      <c r="J231" s="356"/>
      <c r="K231" s="174"/>
      <c r="L231" s="174"/>
      <c r="M231" s="174"/>
      <c r="Q231" s="174"/>
      <c r="AD231" s="116"/>
    </row>
    <row r="232" spans="3:30" s="115" customFormat="1" ht="12.75" customHeight="1" x14ac:dyDescent="0.3">
      <c r="C232" s="174"/>
      <c r="D232" s="174"/>
      <c r="E232" s="174"/>
      <c r="F232" s="174"/>
      <c r="G232" s="174"/>
      <c r="H232" s="174"/>
      <c r="I232" s="174"/>
      <c r="J232" s="356"/>
      <c r="K232" s="174"/>
      <c r="L232" s="174"/>
      <c r="M232" s="174"/>
      <c r="Q232" s="174"/>
      <c r="AD232" s="116"/>
    </row>
    <row r="233" spans="3:30" s="115" customFormat="1" ht="12.75" customHeight="1" x14ac:dyDescent="0.3">
      <c r="C233" s="174"/>
      <c r="D233" s="174"/>
      <c r="E233" s="174"/>
      <c r="F233" s="174"/>
      <c r="G233" s="174"/>
      <c r="H233" s="174"/>
      <c r="I233" s="174"/>
      <c r="J233" s="356"/>
      <c r="K233" s="174"/>
      <c r="L233" s="174"/>
      <c r="M233" s="174"/>
      <c r="Q233" s="174"/>
      <c r="AD233" s="116"/>
    </row>
    <row r="234" spans="3:30" s="115" customFormat="1" ht="12.75" customHeight="1" x14ac:dyDescent="0.3">
      <c r="C234" s="174"/>
      <c r="D234" s="174"/>
      <c r="E234" s="174"/>
      <c r="F234" s="174"/>
      <c r="G234" s="174"/>
      <c r="H234" s="174"/>
      <c r="I234" s="174"/>
      <c r="J234" s="356"/>
      <c r="K234" s="174"/>
      <c r="L234" s="174"/>
      <c r="M234" s="174"/>
      <c r="Q234" s="174"/>
      <c r="AD234" s="116"/>
    </row>
    <row r="235" spans="3:30" s="115" customFormat="1" ht="12.75" customHeight="1" x14ac:dyDescent="0.3">
      <c r="C235" s="174"/>
      <c r="D235" s="174"/>
      <c r="E235" s="174"/>
      <c r="F235" s="174"/>
      <c r="G235" s="174"/>
      <c r="H235" s="174"/>
      <c r="I235" s="174"/>
      <c r="J235" s="356"/>
      <c r="K235" s="174"/>
      <c r="L235" s="174"/>
      <c r="M235" s="174"/>
      <c r="Q235" s="174"/>
      <c r="AD235" s="116"/>
    </row>
    <row r="236" spans="3:30" s="115" customFormat="1" ht="12.75" customHeight="1" x14ac:dyDescent="0.3">
      <c r="C236" s="174"/>
      <c r="D236" s="174"/>
      <c r="E236" s="174"/>
      <c r="F236" s="174"/>
      <c r="G236" s="174"/>
      <c r="H236" s="174"/>
      <c r="I236" s="174"/>
      <c r="J236" s="356"/>
      <c r="K236" s="174"/>
      <c r="L236" s="174"/>
      <c r="M236" s="174"/>
      <c r="Q236" s="174"/>
      <c r="AD236" s="116"/>
    </row>
    <row r="237" spans="3:30" s="115" customFormat="1" ht="12.75" customHeight="1" x14ac:dyDescent="0.3">
      <c r="C237" s="174"/>
      <c r="D237" s="174"/>
      <c r="E237" s="174"/>
      <c r="F237" s="174"/>
      <c r="G237" s="174"/>
      <c r="H237" s="174"/>
      <c r="I237" s="174"/>
      <c r="J237" s="356"/>
      <c r="K237" s="174"/>
      <c r="L237" s="174"/>
      <c r="M237" s="174"/>
      <c r="Q237" s="174"/>
      <c r="AD237" s="116"/>
    </row>
    <row r="238" spans="3:30" s="115" customFormat="1" ht="12.75" customHeight="1" x14ac:dyDescent="0.3">
      <c r="C238" s="174"/>
      <c r="D238" s="174"/>
      <c r="E238" s="174"/>
      <c r="F238" s="174"/>
      <c r="G238" s="174"/>
      <c r="H238" s="174"/>
      <c r="I238" s="174"/>
      <c r="J238" s="356"/>
      <c r="K238" s="174"/>
      <c r="L238" s="174"/>
      <c r="M238" s="174"/>
      <c r="Q238" s="174"/>
      <c r="AD238" s="116"/>
    </row>
    <row r="239" spans="3:30" s="115" customFormat="1" ht="12.75" customHeight="1" x14ac:dyDescent="0.3">
      <c r="C239" s="174"/>
      <c r="D239" s="174"/>
      <c r="E239" s="174"/>
      <c r="F239" s="174"/>
      <c r="G239" s="174"/>
      <c r="H239" s="174"/>
      <c r="I239" s="174"/>
      <c r="J239" s="356"/>
      <c r="K239" s="174"/>
      <c r="L239" s="174"/>
      <c r="M239" s="174"/>
      <c r="Q239" s="174"/>
      <c r="AD239" s="116"/>
    </row>
    <row r="240" spans="3:30" s="115" customFormat="1" ht="12.75" customHeight="1" x14ac:dyDescent="0.3">
      <c r="C240" s="174"/>
      <c r="D240" s="174"/>
      <c r="E240" s="174"/>
      <c r="F240" s="174"/>
      <c r="G240" s="174"/>
      <c r="H240" s="174"/>
      <c r="I240" s="174"/>
      <c r="J240" s="356"/>
      <c r="K240" s="174"/>
      <c r="L240" s="174"/>
      <c r="M240" s="174"/>
      <c r="Q240" s="174"/>
      <c r="AD240" s="116"/>
    </row>
    <row r="241" spans="3:30" s="115" customFormat="1" ht="12.75" customHeight="1" x14ac:dyDescent="0.3">
      <c r="C241" s="174"/>
      <c r="D241" s="174"/>
      <c r="E241" s="174"/>
      <c r="F241" s="174"/>
      <c r="G241" s="174"/>
      <c r="H241" s="174"/>
      <c r="I241" s="174"/>
      <c r="J241" s="356"/>
      <c r="K241" s="174"/>
      <c r="L241" s="174"/>
      <c r="M241" s="174"/>
      <c r="Q241" s="174"/>
      <c r="AD241" s="116"/>
    </row>
    <row r="242" spans="3:30" s="115" customFormat="1" ht="12.75" customHeight="1" x14ac:dyDescent="0.3">
      <c r="C242" s="174"/>
      <c r="D242" s="174"/>
      <c r="E242" s="174"/>
      <c r="F242" s="174"/>
      <c r="G242" s="174"/>
      <c r="H242" s="174"/>
      <c r="I242" s="174"/>
      <c r="J242" s="356"/>
      <c r="K242" s="174"/>
      <c r="L242" s="174"/>
      <c r="M242" s="174"/>
      <c r="Q242" s="174"/>
      <c r="AD242" s="116"/>
    </row>
    <row r="243" spans="3:30" s="115" customFormat="1" ht="12.75" customHeight="1" x14ac:dyDescent="0.3">
      <c r="C243" s="174"/>
      <c r="D243" s="174"/>
      <c r="E243" s="174"/>
      <c r="F243" s="174"/>
      <c r="G243" s="174"/>
      <c r="H243" s="174"/>
      <c r="I243" s="174"/>
      <c r="J243" s="356"/>
      <c r="K243" s="174"/>
      <c r="L243" s="174"/>
      <c r="M243" s="174"/>
      <c r="Q243" s="174"/>
      <c r="AD243" s="116"/>
    </row>
    <row r="244" spans="3:30" s="115" customFormat="1" ht="12.75" customHeight="1" x14ac:dyDescent="0.3">
      <c r="C244" s="174"/>
      <c r="D244" s="174"/>
      <c r="E244" s="174"/>
      <c r="F244" s="174"/>
      <c r="G244" s="174"/>
      <c r="H244" s="174"/>
      <c r="I244" s="174"/>
      <c r="J244" s="356"/>
      <c r="K244" s="174"/>
      <c r="L244" s="174"/>
      <c r="M244" s="174"/>
      <c r="Q244" s="174"/>
      <c r="AD244" s="116"/>
    </row>
    <row r="245" spans="3:30" s="115" customFormat="1" ht="12.75" customHeight="1" x14ac:dyDescent="0.3">
      <c r="C245" s="174"/>
      <c r="D245" s="174"/>
      <c r="E245" s="174"/>
      <c r="F245" s="174"/>
      <c r="G245" s="174"/>
      <c r="H245" s="174"/>
      <c r="I245" s="174"/>
      <c r="J245" s="356"/>
      <c r="K245" s="174"/>
      <c r="L245" s="174"/>
      <c r="M245" s="174"/>
      <c r="Q245" s="174"/>
      <c r="AD245" s="116"/>
    </row>
    <row r="246" spans="3:30" s="115" customFormat="1" ht="12.75" customHeight="1" x14ac:dyDescent="0.3">
      <c r="C246" s="174"/>
      <c r="D246" s="174"/>
      <c r="E246" s="174"/>
      <c r="F246" s="174"/>
      <c r="G246" s="174"/>
      <c r="H246" s="174"/>
      <c r="I246" s="174"/>
      <c r="J246" s="356"/>
      <c r="K246" s="174"/>
      <c r="L246" s="174"/>
      <c r="M246" s="174"/>
      <c r="Q246" s="174"/>
      <c r="AD246" s="116"/>
    </row>
    <row r="247" spans="3:30" s="115" customFormat="1" ht="12.75" customHeight="1" x14ac:dyDescent="0.3">
      <c r="C247" s="174"/>
      <c r="D247" s="174"/>
      <c r="E247" s="174"/>
      <c r="F247" s="174"/>
      <c r="G247" s="174"/>
      <c r="H247" s="174"/>
      <c r="I247" s="174"/>
      <c r="J247" s="356"/>
      <c r="K247" s="174"/>
      <c r="L247" s="174"/>
      <c r="M247" s="174"/>
      <c r="Q247" s="174"/>
      <c r="AD247" s="116"/>
    </row>
    <row r="248" spans="3:30" s="115" customFormat="1" ht="12.75" customHeight="1" x14ac:dyDescent="0.3">
      <c r="C248" s="174"/>
      <c r="D248" s="174"/>
      <c r="E248" s="174"/>
      <c r="F248" s="174"/>
      <c r="G248" s="174"/>
      <c r="H248" s="174"/>
      <c r="I248" s="174"/>
      <c r="J248" s="356"/>
      <c r="K248" s="174"/>
      <c r="L248" s="174"/>
      <c r="M248" s="174"/>
      <c r="Q248" s="174"/>
      <c r="AD248" s="116"/>
    </row>
    <row r="249" spans="3:30" s="115" customFormat="1" ht="12.75" customHeight="1" x14ac:dyDescent="0.3">
      <c r="C249" s="174"/>
      <c r="D249" s="174"/>
      <c r="E249" s="174"/>
      <c r="F249" s="174"/>
      <c r="G249" s="174"/>
      <c r="H249" s="174"/>
      <c r="I249" s="174"/>
      <c r="J249" s="356"/>
      <c r="K249" s="174"/>
      <c r="L249" s="174"/>
      <c r="M249" s="174"/>
      <c r="Q249" s="174"/>
      <c r="AD249" s="116"/>
    </row>
    <row r="250" spans="3:30" s="115" customFormat="1" ht="12.75" customHeight="1" x14ac:dyDescent="0.3">
      <c r="C250" s="174"/>
      <c r="D250" s="174"/>
      <c r="E250" s="174"/>
      <c r="F250" s="174"/>
      <c r="G250" s="174"/>
      <c r="H250" s="174"/>
      <c r="I250" s="174"/>
      <c r="J250" s="356"/>
      <c r="K250" s="174"/>
      <c r="L250" s="174"/>
      <c r="M250" s="174"/>
      <c r="Q250" s="174"/>
      <c r="AD250" s="116"/>
    </row>
    <row r="251" spans="3:30" s="115" customFormat="1" ht="12.75" customHeight="1" x14ac:dyDescent="0.3">
      <c r="C251" s="174"/>
      <c r="D251" s="174"/>
      <c r="E251" s="174"/>
      <c r="F251" s="174"/>
      <c r="G251" s="174"/>
      <c r="H251" s="174"/>
      <c r="I251" s="174"/>
      <c r="J251" s="356"/>
      <c r="K251" s="174"/>
      <c r="L251" s="174"/>
      <c r="M251" s="174"/>
      <c r="Q251" s="174"/>
      <c r="AD251" s="116"/>
    </row>
    <row r="252" spans="3:30" s="115" customFormat="1" ht="12.75" customHeight="1" x14ac:dyDescent="0.3">
      <c r="C252" s="174"/>
      <c r="D252" s="174"/>
      <c r="E252" s="174"/>
      <c r="F252" s="174"/>
      <c r="G252" s="174"/>
      <c r="H252" s="174"/>
      <c r="I252" s="174"/>
      <c r="J252" s="356"/>
      <c r="K252" s="174"/>
      <c r="L252" s="174"/>
      <c r="M252" s="174"/>
      <c r="Q252" s="174"/>
      <c r="AD252" s="116"/>
    </row>
    <row r="253" spans="3:30" s="115" customFormat="1" ht="12.75" customHeight="1" x14ac:dyDescent="0.3">
      <c r="C253" s="174"/>
      <c r="D253" s="174"/>
      <c r="E253" s="174"/>
      <c r="F253" s="174"/>
      <c r="G253" s="174"/>
      <c r="H253" s="174"/>
      <c r="I253" s="174"/>
      <c r="J253" s="356"/>
      <c r="K253" s="174"/>
      <c r="L253" s="174"/>
      <c r="M253" s="174"/>
      <c r="Q253" s="174"/>
      <c r="AD253" s="116"/>
    </row>
    <row r="254" spans="3:30" s="115" customFormat="1" ht="12.75" customHeight="1" x14ac:dyDescent="0.3">
      <c r="C254" s="174"/>
      <c r="D254" s="174"/>
      <c r="E254" s="174"/>
      <c r="F254" s="174"/>
      <c r="G254" s="174"/>
      <c r="H254" s="174"/>
      <c r="I254" s="174"/>
      <c r="J254" s="356"/>
      <c r="K254" s="174"/>
      <c r="L254" s="174"/>
      <c r="M254" s="174"/>
      <c r="Q254" s="174"/>
      <c r="AD254" s="116"/>
    </row>
    <row r="255" spans="3:30" s="115" customFormat="1" ht="12.75" customHeight="1" x14ac:dyDescent="0.3">
      <c r="C255" s="174"/>
      <c r="D255" s="174"/>
      <c r="E255" s="174"/>
      <c r="F255" s="174"/>
      <c r="G255" s="174"/>
      <c r="H255" s="174"/>
      <c r="I255" s="174"/>
      <c r="J255" s="356"/>
      <c r="K255" s="174"/>
      <c r="L255" s="174"/>
      <c r="M255" s="174"/>
      <c r="Q255" s="174"/>
      <c r="AD255" s="116"/>
    </row>
    <row r="256" spans="3:30" s="115" customFormat="1" ht="12.75" customHeight="1" x14ac:dyDescent="0.3">
      <c r="C256" s="174"/>
      <c r="D256" s="174"/>
      <c r="E256" s="174"/>
      <c r="F256" s="174"/>
      <c r="G256" s="174"/>
      <c r="H256" s="174"/>
      <c r="I256" s="174"/>
      <c r="J256" s="356"/>
      <c r="K256" s="174"/>
      <c r="L256" s="174"/>
      <c r="M256" s="174"/>
      <c r="Q256" s="174"/>
      <c r="AD256" s="116"/>
    </row>
    <row r="257" spans="3:30" s="115" customFormat="1" ht="12.75" customHeight="1" x14ac:dyDescent="0.3">
      <c r="C257" s="174"/>
      <c r="D257" s="174"/>
      <c r="E257" s="174"/>
      <c r="F257" s="174"/>
      <c r="G257" s="174"/>
      <c r="H257" s="174"/>
      <c r="I257" s="174"/>
      <c r="J257" s="356"/>
      <c r="K257" s="174"/>
      <c r="L257" s="174"/>
      <c r="M257" s="174"/>
      <c r="Q257" s="174"/>
      <c r="AD257" s="116"/>
    </row>
    <row r="258" spans="3:30" s="115" customFormat="1" ht="12.75" customHeight="1" x14ac:dyDescent="0.3">
      <c r="C258" s="174"/>
      <c r="D258" s="174"/>
      <c r="E258" s="174"/>
      <c r="F258" s="174"/>
      <c r="G258" s="174"/>
      <c r="H258" s="174"/>
      <c r="I258" s="174"/>
      <c r="J258" s="356"/>
      <c r="K258" s="174"/>
      <c r="L258" s="174"/>
      <c r="M258" s="174"/>
      <c r="Q258" s="174"/>
      <c r="AD258" s="116"/>
    </row>
    <row r="259" spans="3:30" s="115" customFormat="1" ht="12.75" customHeight="1" x14ac:dyDescent="0.3">
      <c r="C259" s="174"/>
      <c r="D259" s="174"/>
      <c r="E259" s="174"/>
      <c r="F259" s="174"/>
      <c r="G259" s="174"/>
      <c r="H259" s="174"/>
      <c r="I259" s="174"/>
      <c r="J259" s="356"/>
      <c r="K259" s="174"/>
      <c r="L259" s="174"/>
      <c r="M259" s="174"/>
      <c r="Q259" s="174"/>
      <c r="AD259" s="116"/>
    </row>
    <row r="260" spans="3:30" s="115" customFormat="1" ht="12.75" customHeight="1" x14ac:dyDescent="0.3">
      <c r="C260" s="174"/>
      <c r="D260" s="174"/>
      <c r="E260" s="174"/>
      <c r="F260" s="174"/>
      <c r="G260" s="174"/>
      <c r="H260" s="174"/>
      <c r="I260" s="174"/>
      <c r="J260" s="356"/>
      <c r="K260" s="174"/>
      <c r="L260" s="174"/>
      <c r="M260" s="174"/>
      <c r="Q260" s="174"/>
      <c r="AD260" s="116"/>
    </row>
    <row r="261" spans="3:30" s="115" customFormat="1" ht="12.75" customHeight="1" x14ac:dyDescent="0.3">
      <c r="C261" s="174"/>
      <c r="D261" s="174"/>
      <c r="E261" s="174"/>
      <c r="F261" s="174"/>
      <c r="G261" s="174"/>
      <c r="H261" s="174"/>
      <c r="I261" s="174"/>
      <c r="J261" s="356"/>
      <c r="K261" s="174"/>
      <c r="L261" s="174"/>
      <c r="M261" s="174"/>
      <c r="Q261" s="174"/>
      <c r="AD261" s="116"/>
    </row>
    <row r="262" spans="3:30" s="115" customFormat="1" ht="12.75" customHeight="1" x14ac:dyDescent="0.3">
      <c r="C262" s="174"/>
      <c r="D262" s="174"/>
      <c r="E262" s="174"/>
      <c r="F262" s="174"/>
      <c r="G262" s="174"/>
      <c r="H262" s="174"/>
      <c r="I262" s="174"/>
      <c r="J262" s="356"/>
      <c r="K262" s="174"/>
      <c r="L262" s="174"/>
      <c r="M262" s="174"/>
      <c r="Q262" s="174"/>
      <c r="AD262" s="116"/>
    </row>
    <row r="263" spans="3:30" s="115" customFormat="1" ht="12.75" customHeight="1" x14ac:dyDescent="0.3">
      <c r="C263" s="174"/>
      <c r="D263" s="174"/>
      <c r="E263" s="174"/>
      <c r="F263" s="174"/>
      <c r="G263" s="174"/>
      <c r="H263" s="174"/>
      <c r="I263" s="174"/>
      <c r="J263" s="356"/>
      <c r="K263" s="174"/>
      <c r="L263" s="174"/>
      <c r="M263" s="174"/>
      <c r="Q263" s="174"/>
      <c r="AD263" s="116"/>
    </row>
    <row r="264" spans="3:30" s="115" customFormat="1" ht="12.75" customHeight="1" x14ac:dyDescent="0.3">
      <c r="C264" s="174"/>
      <c r="D264" s="174"/>
      <c r="E264" s="174"/>
      <c r="F264" s="174"/>
      <c r="G264" s="174"/>
      <c r="H264" s="174"/>
      <c r="I264" s="174"/>
      <c r="J264" s="356"/>
      <c r="K264" s="174"/>
      <c r="L264" s="174"/>
      <c r="M264" s="174"/>
      <c r="Q264" s="174"/>
      <c r="AD264" s="116"/>
    </row>
    <row r="265" spans="3:30" s="115" customFormat="1" ht="12.75" customHeight="1" x14ac:dyDescent="0.3">
      <c r="C265" s="174"/>
      <c r="D265" s="174"/>
      <c r="E265" s="174"/>
      <c r="F265" s="174"/>
      <c r="G265" s="174"/>
      <c r="H265" s="174"/>
      <c r="I265" s="174"/>
      <c r="J265" s="356"/>
      <c r="K265" s="174"/>
      <c r="L265" s="174"/>
      <c r="M265" s="174"/>
      <c r="Q265" s="174"/>
      <c r="AD265" s="116"/>
    </row>
    <row r="266" spans="3:30" s="115" customFormat="1" ht="12.75" customHeight="1" x14ac:dyDescent="0.3">
      <c r="C266" s="174"/>
      <c r="D266" s="174"/>
      <c r="E266" s="174"/>
      <c r="F266" s="174"/>
      <c r="G266" s="174"/>
      <c r="H266" s="174"/>
      <c r="I266" s="174"/>
      <c r="J266" s="356"/>
      <c r="K266" s="174"/>
      <c r="L266" s="174"/>
      <c r="M266" s="174"/>
      <c r="Q266" s="174"/>
      <c r="AD266" s="116"/>
    </row>
    <row r="267" spans="3:30" s="115" customFormat="1" ht="12.75" customHeight="1" x14ac:dyDescent="0.3">
      <c r="C267" s="174"/>
      <c r="D267" s="174"/>
      <c r="E267" s="174"/>
      <c r="F267" s="174"/>
      <c r="G267" s="174"/>
      <c r="H267" s="174"/>
      <c r="I267" s="174"/>
      <c r="J267" s="356"/>
      <c r="K267" s="174"/>
      <c r="L267" s="174"/>
      <c r="M267" s="174"/>
      <c r="Q267" s="174"/>
      <c r="AD267" s="116"/>
    </row>
    <row r="268" spans="3:30" s="115" customFormat="1" ht="12.75" customHeight="1" x14ac:dyDescent="0.3">
      <c r="C268" s="174"/>
      <c r="D268" s="174"/>
      <c r="E268" s="174"/>
      <c r="F268" s="174"/>
      <c r="G268" s="174"/>
      <c r="H268" s="174"/>
      <c r="I268" s="174"/>
      <c r="J268" s="356"/>
      <c r="K268" s="174"/>
      <c r="L268" s="174"/>
      <c r="M268" s="174"/>
      <c r="Q268" s="174"/>
      <c r="AD268" s="116"/>
    </row>
    <row r="269" spans="3:30" s="115" customFormat="1" ht="12.75" customHeight="1" x14ac:dyDescent="0.3">
      <c r="C269" s="174"/>
      <c r="D269" s="174"/>
      <c r="E269" s="174"/>
      <c r="F269" s="174"/>
      <c r="G269" s="174"/>
      <c r="H269" s="174"/>
      <c r="I269" s="174"/>
      <c r="J269" s="356"/>
      <c r="K269" s="174"/>
      <c r="L269" s="174"/>
      <c r="M269" s="174"/>
      <c r="Q269" s="174"/>
      <c r="AD269" s="116"/>
    </row>
    <row r="270" spans="3:30" s="115" customFormat="1" ht="12.75" customHeight="1" x14ac:dyDescent="0.3">
      <c r="C270" s="174"/>
      <c r="D270" s="174"/>
      <c r="E270" s="174"/>
      <c r="F270" s="174"/>
      <c r="G270" s="174"/>
      <c r="H270" s="174"/>
      <c r="I270" s="174"/>
      <c r="J270" s="356"/>
      <c r="K270" s="174"/>
      <c r="L270" s="174"/>
      <c r="M270" s="174"/>
      <c r="Q270" s="174"/>
      <c r="AD270" s="116"/>
    </row>
    <row r="271" spans="3:30" s="115" customFormat="1" ht="12.75" customHeight="1" x14ac:dyDescent="0.3">
      <c r="C271" s="174"/>
      <c r="D271" s="174"/>
      <c r="E271" s="174"/>
      <c r="F271" s="174"/>
      <c r="G271" s="174"/>
      <c r="H271" s="174"/>
      <c r="I271" s="174"/>
      <c r="J271" s="356"/>
      <c r="K271" s="174"/>
      <c r="L271" s="174"/>
      <c r="M271" s="174"/>
      <c r="Q271" s="174"/>
      <c r="AD271" s="116"/>
    </row>
    <row r="272" spans="3:30" s="115" customFormat="1" ht="12.75" customHeight="1" x14ac:dyDescent="0.3">
      <c r="C272" s="174"/>
      <c r="D272" s="174"/>
      <c r="E272" s="174"/>
      <c r="F272" s="174"/>
      <c r="G272" s="174"/>
      <c r="H272" s="174"/>
      <c r="I272" s="174"/>
      <c r="J272" s="356"/>
      <c r="K272" s="174"/>
      <c r="L272" s="174"/>
      <c r="M272" s="174"/>
      <c r="Q272" s="174"/>
      <c r="AD272" s="116"/>
    </row>
    <row r="273" spans="3:30" s="115" customFormat="1" ht="12.75" customHeight="1" x14ac:dyDescent="0.3">
      <c r="C273" s="174"/>
      <c r="D273" s="174"/>
      <c r="E273" s="174"/>
      <c r="F273" s="174"/>
      <c r="G273" s="174"/>
      <c r="H273" s="174"/>
      <c r="I273" s="174"/>
      <c r="J273" s="356"/>
      <c r="K273" s="174"/>
      <c r="L273" s="174"/>
      <c r="M273" s="174"/>
      <c r="Q273" s="174"/>
      <c r="AD273" s="116"/>
    </row>
    <row r="274" spans="3:30" s="115" customFormat="1" ht="12.75" customHeight="1" x14ac:dyDescent="0.3">
      <c r="C274" s="174"/>
      <c r="D274" s="174"/>
      <c r="E274" s="174"/>
      <c r="F274" s="174"/>
      <c r="G274" s="174"/>
      <c r="H274" s="174"/>
      <c r="I274" s="174"/>
      <c r="J274" s="356"/>
      <c r="K274" s="174"/>
      <c r="L274" s="174"/>
      <c r="M274" s="174"/>
      <c r="Q274" s="174"/>
      <c r="AD274" s="116"/>
    </row>
    <row r="275" spans="3:30" s="115" customFormat="1" ht="12.75" customHeight="1" x14ac:dyDescent="0.3">
      <c r="C275" s="174"/>
      <c r="D275" s="174"/>
      <c r="E275" s="174"/>
      <c r="F275" s="174"/>
      <c r="G275" s="174"/>
      <c r="H275" s="174"/>
      <c r="I275" s="174"/>
      <c r="J275" s="356"/>
      <c r="K275" s="174"/>
      <c r="L275" s="174"/>
      <c r="M275" s="174"/>
      <c r="Q275" s="174"/>
      <c r="AD275" s="116"/>
    </row>
    <row r="276" spans="3:30" s="115" customFormat="1" ht="12.75" customHeight="1" x14ac:dyDescent="0.3">
      <c r="C276" s="174"/>
      <c r="D276" s="174"/>
      <c r="E276" s="174"/>
      <c r="F276" s="174"/>
      <c r="G276" s="174"/>
      <c r="H276" s="174"/>
      <c r="I276" s="174"/>
      <c r="J276" s="356"/>
      <c r="K276" s="174"/>
      <c r="L276" s="174"/>
      <c r="M276" s="174"/>
      <c r="Q276" s="174"/>
      <c r="AD276" s="116"/>
    </row>
    <row r="277" spans="3:30" s="115" customFormat="1" ht="12.75" customHeight="1" x14ac:dyDescent="0.3">
      <c r="C277" s="174"/>
      <c r="D277" s="174"/>
      <c r="E277" s="174"/>
      <c r="F277" s="174"/>
      <c r="G277" s="174"/>
      <c r="H277" s="174"/>
      <c r="I277" s="174"/>
      <c r="J277" s="356"/>
      <c r="K277" s="174"/>
      <c r="L277" s="174"/>
      <c r="M277" s="174"/>
      <c r="Q277" s="174"/>
      <c r="AD277" s="116"/>
    </row>
    <row r="278" spans="3:30" s="115" customFormat="1" ht="12.75" customHeight="1" x14ac:dyDescent="0.3">
      <c r="C278" s="174"/>
      <c r="D278" s="174"/>
      <c r="E278" s="174"/>
      <c r="F278" s="174"/>
      <c r="G278" s="174"/>
      <c r="H278" s="174"/>
      <c r="I278" s="174"/>
      <c r="J278" s="356"/>
      <c r="K278" s="174"/>
      <c r="L278" s="174"/>
      <c r="M278" s="174"/>
      <c r="Q278" s="174"/>
      <c r="AD278" s="116"/>
    </row>
    <row r="279" spans="3:30" s="115" customFormat="1" ht="12.75" customHeight="1" x14ac:dyDescent="0.3">
      <c r="C279" s="174"/>
      <c r="D279" s="174"/>
      <c r="E279" s="174"/>
      <c r="F279" s="174"/>
      <c r="G279" s="174"/>
      <c r="H279" s="174"/>
      <c r="I279" s="174"/>
      <c r="J279" s="356"/>
      <c r="K279" s="174"/>
      <c r="L279" s="174"/>
      <c r="M279" s="174"/>
      <c r="Q279" s="174"/>
      <c r="AD279" s="116"/>
    </row>
    <row r="280" spans="3:30" s="115" customFormat="1" ht="12.75" customHeight="1" x14ac:dyDescent="0.3">
      <c r="C280" s="174"/>
      <c r="D280" s="174"/>
      <c r="E280" s="174"/>
      <c r="F280" s="174"/>
      <c r="G280" s="174"/>
      <c r="H280" s="174"/>
      <c r="I280" s="174"/>
      <c r="J280" s="356"/>
      <c r="K280" s="174"/>
      <c r="L280" s="174"/>
      <c r="M280" s="174"/>
      <c r="Q280" s="174"/>
      <c r="AD280" s="116"/>
    </row>
    <row r="281" spans="3:30" s="115" customFormat="1" ht="12.75" customHeight="1" x14ac:dyDescent="0.3">
      <c r="C281" s="174"/>
      <c r="D281" s="174"/>
      <c r="E281" s="174"/>
      <c r="F281" s="174"/>
      <c r="G281" s="174"/>
      <c r="H281" s="174"/>
      <c r="I281" s="174"/>
      <c r="J281" s="356"/>
      <c r="K281" s="174"/>
      <c r="L281" s="174"/>
      <c r="M281" s="174"/>
      <c r="Q281" s="174"/>
      <c r="AD281" s="116"/>
    </row>
    <row r="282" spans="3:30" s="115" customFormat="1" ht="12.75" customHeight="1" x14ac:dyDescent="0.3">
      <c r="C282" s="174"/>
      <c r="D282" s="174"/>
      <c r="E282" s="174"/>
      <c r="F282" s="174"/>
      <c r="G282" s="174"/>
      <c r="H282" s="174"/>
      <c r="I282" s="174"/>
      <c r="J282" s="356"/>
      <c r="K282" s="174"/>
      <c r="L282" s="174"/>
      <c r="M282" s="174"/>
      <c r="Q282" s="174"/>
      <c r="AD282" s="116"/>
    </row>
    <row r="283" spans="3:30" s="115" customFormat="1" ht="12.75" customHeight="1" x14ac:dyDescent="0.3">
      <c r="C283" s="174"/>
      <c r="D283" s="174"/>
      <c r="E283" s="174"/>
      <c r="F283" s="174"/>
      <c r="G283" s="174"/>
      <c r="H283" s="174"/>
      <c r="I283" s="174"/>
      <c r="J283" s="356"/>
      <c r="K283" s="174"/>
      <c r="L283" s="174"/>
      <c r="M283" s="174"/>
      <c r="Q283" s="174"/>
      <c r="AD283" s="116"/>
    </row>
    <row r="284" spans="3:30" s="115" customFormat="1" ht="12.75" customHeight="1" x14ac:dyDescent="0.3">
      <c r="C284" s="174"/>
      <c r="D284" s="174"/>
      <c r="E284" s="174"/>
      <c r="F284" s="174"/>
      <c r="G284" s="174"/>
      <c r="H284" s="174"/>
      <c r="I284" s="174"/>
      <c r="J284" s="356"/>
      <c r="K284" s="174"/>
      <c r="L284" s="174"/>
      <c r="M284" s="174"/>
      <c r="Q284" s="174"/>
      <c r="AD284" s="116"/>
    </row>
    <row r="285" spans="3:30" s="115" customFormat="1" ht="12.75" customHeight="1" x14ac:dyDescent="0.3">
      <c r="C285" s="174"/>
      <c r="D285" s="174"/>
      <c r="E285" s="174"/>
      <c r="F285" s="174"/>
      <c r="G285" s="174"/>
      <c r="H285" s="174"/>
      <c r="I285" s="174"/>
      <c r="J285" s="356"/>
      <c r="K285" s="174"/>
      <c r="L285" s="174"/>
      <c r="M285" s="174"/>
      <c r="Q285" s="174"/>
      <c r="AD285" s="116"/>
    </row>
    <row r="286" spans="3:30" s="115" customFormat="1" ht="12.75" customHeight="1" x14ac:dyDescent="0.3">
      <c r="C286" s="174"/>
      <c r="D286" s="174"/>
      <c r="E286" s="174"/>
      <c r="F286" s="174"/>
      <c r="G286" s="174"/>
      <c r="H286" s="174"/>
      <c r="I286" s="174"/>
      <c r="J286" s="356"/>
      <c r="K286" s="174"/>
      <c r="L286" s="174"/>
      <c r="M286" s="174"/>
      <c r="Q286" s="174"/>
      <c r="AD286" s="116"/>
    </row>
    <row r="287" spans="3:30" s="115" customFormat="1" ht="12.75" customHeight="1" x14ac:dyDescent="0.3">
      <c r="C287" s="174"/>
      <c r="D287" s="174"/>
      <c r="E287" s="174"/>
      <c r="F287" s="174"/>
      <c r="G287" s="174"/>
      <c r="H287" s="174"/>
      <c r="I287" s="174"/>
      <c r="J287" s="356"/>
      <c r="K287" s="174"/>
      <c r="L287" s="174"/>
      <c r="M287" s="174"/>
      <c r="Q287" s="174"/>
      <c r="AD287" s="116"/>
    </row>
    <row r="288" spans="3:30" s="115" customFormat="1" ht="12.75" customHeight="1" x14ac:dyDescent="0.3">
      <c r="C288" s="174"/>
      <c r="D288" s="174"/>
      <c r="E288" s="174"/>
      <c r="F288" s="174"/>
      <c r="G288" s="174"/>
      <c r="H288" s="174"/>
      <c r="I288" s="174"/>
      <c r="J288" s="356"/>
      <c r="K288" s="174"/>
      <c r="L288" s="174"/>
      <c r="M288" s="174"/>
      <c r="Q288" s="174"/>
      <c r="AD288" s="116"/>
    </row>
    <row r="289" spans="3:30" s="115" customFormat="1" ht="12.75" customHeight="1" x14ac:dyDescent="0.3">
      <c r="C289" s="174"/>
      <c r="D289" s="174"/>
      <c r="E289" s="174"/>
      <c r="F289" s="174"/>
      <c r="G289" s="174"/>
      <c r="H289" s="174"/>
      <c r="I289" s="174"/>
      <c r="J289" s="356"/>
      <c r="K289" s="174"/>
      <c r="L289" s="174"/>
      <c r="M289" s="174"/>
      <c r="Q289" s="174"/>
      <c r="AD289" s="116"/>
    </row>
    <row r="290" spans="3:30" s="115" customFormat="1" ht="12.75" customHeight="1" x14ac:dyDescent="0.3">
      <c r="C290" s="174"/>
      <c r="D290" s="174"/>
      <c r="E290" s="174"/>
      <c r="F290" s="174"/>
      <c r="G290" s="174"/>
      <c r="H290" s="174"/>
      <c r="I290" s="174"/>
      <c r="J290" s="356"/>
      <c r="K290" s="174"/>
      <c r="L290" s="174"/>
      <c r="M290" s="174"/>
      <c r="Q290" s="174"/>
      <c r="AD290" s="116"/>
    </row>
    <row r="291" spans="3:30" s="115" customFormat="1" ht="12.75" customHeight="1" x14ac:dyDescent="0.3">
      <c r="C291" s="174"/>
      <c r="D291" s="174"/>
      <c r="E291" s="174"/>
      <c r="F291" s="174"/>
      <c r="G291" s="174"/>
      <c r="H291" s="174"/>
      <c r="I291" s="174"/>
      <c r="J291" s="356"/>
      <c r="K291" s="174"/>
      <c r="L291" s="174"/>
      <c r="M291" s="174"/>
      <c r="Q291" s="174"/>
      <c r="AD291" s="116"/>
    </row>
    <row r="292" spans="3:30" s="115" customFormat="1" ht="12.75" customHeight="1" x14ac:dyDescent="0.3">
      <c r="C292" s="174"/>
      <c r="D292" s="174"/>
      <c r="E292" s="174"/>
      <c r="F292" s="174"/>
      <c r="G292" s="174"/>
      <c r="H292" s="174"/>
      <c r="I292" s="174"/>
      <c r="J292" s="356"/>
      <c r="K292" s="174"/>
      <c r="L292" s="174"/>
      <c r="M292" s="174"/>
      <c r="Q292" s="174"/>
      <c r="AD292" s="116"/>
    </row>
    <row r="293" spans="3:30" s="115" customFormat="1" ht="12.75" customHeight="1" x14ac:dyDescent="0.3">
      <c r="C293" s="174"/>
      <c r="D293" s="174"/>
      <c r="E293" s="174"/>
      <c r="F293" s="174"/>
      <c r="G293" s="174"/>
      <c r="H293" s="174"/>
      <c r="I293" s="174"/>
      <c r="J293" s="356"/>
      <c r="K293" s="174"/>
      <c r="L293" s="174"/>
      <c r="M293" s="174"/>
      <c r="Q293" s="174"/>
      <c r="AD293" s="116"/>
    </row>
    <row r="294" spans="3:30" s="115" customFormat="1" ht="12.75" customHeight="1" x14ac:dyDescent="0.3">
      <c r="C294" s="174"/>
      <c r="D294" s="174"/>
      <c r="E294" s="174"/>
      <c r="F294" s="174"/>
      <c r="G294" s="174"/>
      <c r="H294" s="174"/>
      <c r="I294" s="174"/>
      <c r="J294" s="356"/>
      <c r="K294" s="174"/>
      <c r="L294" s="174"/>
      <c r="M294" s="174"/>
      <c r="Q294" s="174"/>
      <c r="AD294" s="116"/>
    </row>
    <row r="295" spans="3:30" s="115" customFormat="1" ht="12.75" customHeight="1" x14ac:dyDescent="0.3">
      <c r="C295" s="174"/>
      <c r="D295" s="174"/>
      <c r="E295" s="174"/>
      <c r="F295" s="174"/>
      <c r="G295" s="174"/>
      <c r="H295" s="174"/>
      <c r="I295" s="174"/>
      <c r="J295" s="356"/>
      <c r="K295" s="174"/>
      <c r="L295" s="174"/>
      <c r="M295" s="174"/>
      <c r="Q295" s="174"/>
      <c r="AD295" s="116"/>
    </row>
    <row r="296" spans="3:30" s="115" customFormat="1" ht="12.75" customHeight="1" x14ac:dyDescent="0.3">
      <c r="C296" s="174"/>
      <c r="D296" s="174"/>
      <c r="E296" s="174"/>
      <c r="F296" s="174"/>
      <c r="G296" s="174"/>
      <c r="H296" s="174"/>
      <c r="I296" s="174"/>
      <c r="J296" s="356"/>
      <c r="K296" s="174"/>
      <c r="L296" s="174"/>
      <c r="M296" s="174"/>
      <c r="Q296" s="174"/>
      <c r="AD296" s="116"/>
    </row>
    <row r="297" spans="3:30" s="115" customFormat="1" ht="12.75" customHeight="1" x14ac:dyDescent="0.3">
      <c r="C297" s="174"/>
      <c r="D297" s="174"/>
      <c r="E297" s="174"/>
      <c r="F297" s="174"/>
      <c r="G297" s="174"/>
      <c r="H297" s="174"/>
      <c r="I297" s="174"/>
      <c r="J297" s="356"/>
      <c r="K297" s="174"/>
      <c r="L297" s="174"/>
      <c r="M297" s="174"/>
      <c r="Q297" s="174"/>
      <c r="AD297" s="116"/>
    </row>
    <row r="298" spans="3:30" s="115" customFormat="1" ht="12.75" customHeight="1" x14ac:dyDescent="0.3">
      <c r="C298" s="174"/>
      <c r="D298" s="174"/>
      <c r="E298" s="174"/>
      <c r="F298" s="174"/>
      <c r="G298" s="174"/>
      <c r="H298" s="174"/>
      <c r="I298" s="174"/>
      <c r="J298" s="356"/>
      <c r="K298" s="174"/>
      <c r="L298" s="174"/>
      <c r="M298" s="174"/>
      <c r="Q298" s="174"/>
      <c r="AD298" s="116"/>
    </row>
    <row r="299" spans="3:30" s="115" customFormat="1" ht="12.75" customHeight="1" x14ac:dyDescent="0.3">
      <c r="C299" s="174"/>
      <c r="D299" s="174"/>
      <c r="E299" s="174"/>
      <c r="F299" s="174"/>
      <c r="G299" s="174"/>
      <c r="H299" s="174"/>
      <c r="I299" s="174"/>
      <c r="J299" s="356"/>
      <c r="K299" s="174"/>
      <c r="L299" s="174"/>
      <c r="M299" s="174"/>
      <c r="Q299" s="174"/>
      <c r="AD299" s="116"/>
    </row>
    <row r="300" spans="3:30" s="115" customFormat="1" ht="12.75" customHeight="1" x14ac:dyDescent="0.3">
      <c r="C300" s="174"/>
      <c r="D300" s="174"/>
      <c r="E300" s="174"/>
      <c r="F300" s="174"/>
      <c r="G300" s="174"/>
      <c r="H300" s="174"/>
      <c r="I300" s="174"/>
      <c r="J300" s="356"/>
      <c r="K300" s="174"/>
      <c r="L300" s="174"/>
      <c r="M300" s="174"/>
      <c r="Q300" s="174"/>
      <c r="AD300" s="116"/>
    </row>
    <row r="301" spans="3:30" s="115" customFormat="1" ht="12.75" customHeight="1" x14ac:dyDescent="0.3">
      <c r="C301" s="174"/>
      <c r="D301" s="174"/>
      <c r="E301" s="174"/>
      <c r="F301" s="174"/>
      <c r="G301" s="174"/>
      <c r="H301" s="174"/>
      <c r="I301" s="174"/>
      <c r="J301" s="356"/>
      <c r="K301" s="174"/>
      <c r="L301" s="174"/>
      <c r="M301" s="174"/>
      <c r="Q301" s="174"/>
      <c r="AD301" s="116"/>
    </row>
    <row r="302" spans="3:30" s="115" customFormat="1" ht="12.75" customHeight="1" x14ac:dyDescent="0.3">
      <c r="C302" s="174"/>
      <c r="D302" s="174"/>
      <c r="E302" s="174"/>
      <c r="F302" s="174"/>
      <c r="G302" s="174"/>
      <c r="H302" s="174"/>
      <c r="I302" s="174"/>
      <c r="J302" s="356"/>
      <c r="K302" s="174"/>
      <c r="L302" s="174"/>
      <c r="M302" s="174"/>
      <c r="Q302" s="174"/>
      <c r="AD302" s="116"/>
    </row>
    <row r="303" spans="3:30" s="115" customFormat="1" ht="12.75" customHeight="1" x14ac:dyDescent="0.3">
      <c r="C303" s="174"/>
      <c r="D303" s="174"/>
      <c r="E303" s="174"/>
      <c r="F303" s="174"/>
      <c r="G303" s="174"/>
      <c r="H303" s="174"/>
      <c r="I303" s="174"/>
      <c r="J303" s="356"/>
      <c r="K303" s="174"/>
      <c r="L303" s="174"/>
      <c r="M303" s="174"/>
      <c r="Q303" s="174"/>
      <c r="AD303" s="116"/>
    </row>
    <row r="304" spans="3:30" s="115" customFormat="1" ht="12.75" customHeight="1" x14ac:dyDescent="0.3">
      <c r="C304" s="174"/>
      <c r="D304" s="174"/>
      <c r="E304" s="174"/>
      <c r="F304" s="174"/>
      <c r="G304" s="174"/>
      <c r="H304" s="174"/>
      <c r="I304" s="174"/>
      <c r="J304" s="356"/>
      <c r="K304" s="174"/>
      <c r="L304" s="174"/>
      <c r="M304" s="174"/>
      <c r="Q304" s="174"/>
      <c r="AD304" s="116"/>
    </row>
    <row r="305" spans="3:30" s="115" customFormat="1" ht="12.75" customHeight="1" x14ac:dyDescent="0.3">
      <c r="C305" s="174"/>
      <c r="D305" s="174"/>
      <c r="E305" s="174"/>
      <c r="F305" s="174"/>
      <c r="G305" s="174"/>
      <c r="H305" s="174"/>
      <c r="I305" s="174"/>
      <c r="J305" s="356"/>
      <c r="K305" s="174"/>
      <c r="L305" s="174"/>
      <c r="M305" s="174"/>
      <c r="Q305" s="174"/>
      <c r="AD305" s="116"/>
    </row>
    <row r="306" spans="3:30" s="115" customFormat="1" ht="12.75" customHeight="1" x14ac:dyDescent="0.3">
      <c r="C306" s="174"/>
      <c r="D306" s="174"/>
      <c r="E306" s="174"/>
      <c r="F306" s="174"/>
      <c r="G306" s="174"/>
      <c r="H306" s="174"/>
      <c r="I306" s="174"/>
      <c r="J306" s="356"/>
      <c r="K306" s="174"/>
      <c r="L306" s="174"/>
      <c r="M306" s="174"/>
      <c r="Q306" s="174"/>
      <c r="AD306" s="116"/>
    </row>
    <row r="307" spans="3:30" s="115" customFormat="1" ht="12.75" customHeight="1" x14ac:dyDescent="0.3">
      <c r="C307" s="174"/>
      <c r="D307" s="174"/>
      <c r="E307" s="174"/>
      <c r="F307" s="174"/>
      <c r="G307" s="174"/>
      <c r="H307" s="174"/>
      <c r="I307" s="174"/>
      <c r="J307" s="356"/>
      <c r="K307" s="174"/>
      <c r="L307" s="174"/>
      <c r="M307" s="174"/>
      <c r="Q307" s="174"/>
      <c r="AD307" s="116"/>
    </row>
    <row r="308" spans="3:30" s="115" customFormat="1" ht="12.75" customHeight="1" x14ac:dyDescent="0.3">
      <c r="C308" s="174"/>
      <c r="D308" s="174"/>
      <c r="E308" s="174"/>
      <c r="F308" s="174"/>
      <c r="G308" s="174"/>
      <c r="H308" s="174"/>
      <c r="I308" s="174"/>
      <c r="J308" s="356"/>
      <c r="K308" s="174"/>
      <c r="L308" s="174"/>
      <c r="M308" s="174"/>
      <c r="Q308" s="174"/>
      <c r="AD308" s="116"/>
    </row>
    <row r="309" spans="3:30" s="115" customFormat="1" ht="12.75" customHeight="1" x14ac:dyDescent="0.3">
      <c r="C309" s="174"/>
      <c r="D309" s="174"/>
      <c r="E309" s="174"/>
      <c r="F309" s="174"/>
      <c r="G309" s="174"/>
      <c r="H309" s="174"/>
      <c r="I309" s="174"/>
      <c r="J309" s="356"/>
      <c r="K309" s="174"/>
      <c r="L309" s="174"/>
      <c r="M309" s="174"/>
      <c r="Q309" s="174"/>
      <c r="AD309" s="116"/>
    </row>
    <row r="310" spans="3:30" s="115" customFormat="1" ht="12.75" customHeight="1" x14ac:dyDescent="0.3">
      <c r="C310" s="174"/>
      <c r="D310" s="174"/>
      <c r="E310" s="174"/>
      <c r="F310" s="174"/>
      <c r="G310" s="174"/>
      <c r="H310" s="174"/>
      <c r="I310" s="174"/>
      <c r="J310" s="356"/>
      <c r="K310" s="174"/>
      <c r="L310" s="174"/>
      <c r="M310" s="174"/>
      <c r="Q310" s="174"/>
      <c r="AD310" s="116"/>
    </row>
    <row r="311" spans="3:30" s="115" customFormat="1" ht="12.75" customHeight="1" x14ac:dyDescent="0.3">
      <c r="C311" s="174"/>
      <c r="D311" s="174"/>
      <c r="E311" s="174"/>
      <c r="F311" s="174"/>
      <c r="G311" s="174"/>
      <c r="H311" s="174"/>
      <c r="I311" s="174"/>
      <c r="J311" s="356"/>
      <c r="K311" s="174"/>
      <c r="L311" s="174"/>
      <c r="M311" s="174"/>
      <c r="Q311" s="174"/>
      <c r="AD311" s="116"/>
    </row>
    <row r="312" spans="3:30" s="115" customFormat="1" ht="12.75" customHeight="1" x14ac:dyDescent="0.3">
      <c r="C312" s="174"/>
      <c r="D312" s="174"/>
      <c r="E312" s="174"/>
      <c r="F312" s="174"/>
      <c r="G312" s="174"/>
      <c r="H312" s="174"/>
      <c r="I312" s="174"/>
      <c r="J312" s="356"/>
      <c r="K312" s="174"/>
      <c r="L312" s="174"/>
      <c r="M312" s="174"/>
      <c r="Q312" s="174"/>
      <c r="AD312" s="116"/>
    </row>
    <row r="313" spans="3:30" s="115" customFormat="1" ht="12.75" customHeight="1" x14ac:dyDescent="0.3">
      <c r="C313" s="174"/>
      <c r="D313" s="174"/>
      <c r="E313" s="174"/>
      <c r="F313" s="174"/>
      <c r="G313" s="174"/>
      <c r="H313" s="174"/>
      <c r="I313" s="174"/>
      <c r="J313" s="356"/>
      <c r="K313" s="174"/>
      <c r="L313" s="174"/>
      <c r="M313" s="174"/>
      <c r="Q313" s="174"/>
      <c r="AD313" s="116"/>
    </row>
    <row r="314" spans="3:30" s="115" customFormat="1" ht="12.75" customHeight="1" x14ac:dyDescent="0.3">
      <c r="C314" s="174"/>
      <c r="D314" s="174"/>
      <c r="E314" s="174"/>
      <c r="F314" s="174"/>
      <c r="G314" s="174"/>
      <c r="H314" s="174"/>
      <c r="I314" s="174"/>
      <c r="J314" s="356"/>
      <c r="K314" s="174"/>
      <c r="L314" s="174"/>
      <c r="M314" s="174"/>
      <c r="Q314" s="174"/>
      <c r="AD314" s="116"/>
    </row>
    <row r="315" spans="3:30" s="115" customFormat="1" ht="12.75" customHeight="1" x14ac:dyDescent="0.3">
      <c r="C315" s="174"/>
      <c r="D315" s="174"/>
      <c r="E315" s="174"/>
      <c r="F315" s="174"/>
      <c r="G315" s="174"/>
      <c r="H315" s="174"/>
      <c r="I315" s="174"/>
      <c r="J315" s="356"/>
      <c r="K315" s="174"/>
      <c r="L315" s="174"/>
      <c r="M315" s="174"/>
      <c r="Q315" s="174"/>
      <c r="AD315" s="116"/>
    </row>
    <row r="316" spans="3:30" s="115" customFormat="1" ht="12.75" customHeight="1" x14ac:dyDescent="0.3">
      <c r="C316" s="174"/>
      <c r="D316" s="174"/>
      <c r="E316" s="174"/>
      <c r="F316" s="174"/>
      <c r="G316" s="174"/>
      <c r="H316" s="174"/>
      <c r="I316" s="174"/>
      <c r="J316" s="356"/>
      <c r="K316" s="174"/>
      <c r="L316" s="174"/>
      <c r="M316" s="174"/>
      <c r="Q316" s="174"/>
      <c r="AD316" s="116"/>
    </row>
    <row r="317" spans="3:30" s="115" customFormat="1" ht="12.75" customHeight="1" x14ac:dyDescent="0.3">
      <c r="C317" s="174"/>
      <c r="D317" s="174"/>
      <c r="E317" s="174"/>
      <c r="F317" s="174"/>
      <c r="G317" s="174"/>
      <c r="H317" s="174"/>
      <c r="I317" s="174"/>
      <c r="J317" s="356"/>
      <c r="K317" s="174"/>
      <c r="L317" s="174"/>
      <c r="M317" s="174"/>
      <c r="Q317" s="174"/>
      <c r="AD317" s="116"/>
    </row>
    <row r="318" spans="3:30" s="115" customFormat="1" ht="12.75" customHeight="1" x14ac:dyDescent="0.3">
      <c r="C318" s="174"/>
      <c r="D318" s="174"/>
      <c r="E318" s="174"/>
      <c r="F318" s="174"/>
      <c r="G318" s="174"/>
      <c r="H318" s="174"/>
      <c r="I318" s="174"/>
      <c r="J318" s="356"/>
      <c r="K318" s="174"/>
      <c r="L318" s="174"/>
      <c r="M318" s="174"/>
      <c r="Q318" s="174"/>
      <c r="AD318" s="116"/>
    </row>
    <row r="319" spans="3:30" s="115" customFormat="1" ht="12.75" customHeight="1" x14ac:dyDescent="0.3">
      <c r="C319" s="174"/>
      <c r="D319" s="174"/>
      <c r="E319" s="174"/>
      <c r="F319" s="174"/>
      <c r="G319" s="174"/>
      <c r="H319" s="174"/>
      <c r="I319" s="174"/>
      <c r="J319" s="356"/>
      <c r="K319" s="174"/>
      <c r="L319" s="174"/>
      <c r="M319" s="174"/>
      <c r="Q319" s="174"/>
      <c r="AD319" s="116"/>
    </row>
    <row r="320" spans="3:30" s="115" customFormat="1" ht="12.75" customHeight="1" x14ac:dyDescent="0.3">
      <c r="C320" s="174"/>
      <c r="D320" s="174"/>
      <c r="E320" s="174"/>
      <c r="F320" s="174"/>
      <c r="G320" s="174"/>
      <c r="H320" s="174"/>
      <c r="I320" s="174"/>
      <c r="J320" s="356"/>
      <c r="K320" s="174"/>
      <c r="L320" s="174"/>
      <c r="M320" s="174"/>
      <c r="Q320" s="174"/>
      <c r="AD320" s="116"/>
    </row>
    <row r="321" spans="3:30" s="115" customFormat="1" ht="12.75" customHeight="1" x14ac:dyDescent="0.3">
      <c r="C321" s="174"/>
      <c r="D321" s="174"/>
      <c r="E321" s="174"/>
      <c r="F321" s="174"/>
      <c r="G321" s="174"/>
      <c r="H321" s="174"/>
      <c r="I321" s="174"/>
      <c r="J321" s="356"/>
      <c r="K321" s="174"/>
      <c r="L321" s="174"/>
      <c r="M321" s="174"/>
      <c r="Q321" s="174"/>
      <c r="AD321" s="116"/>
    </row>
    <row r="322" spans="3:30" s="115" customFormat="1" ht="12.75" customHeight="1" x14ac:dyDescent="0.3">
      <c r="C322" s="174"/>
      <c r="D322" s="174"/>
      <c r="E322" s="174"/>
      <c r="F322" s="174"/>
      <c r="G322" s="174"/>
      <c r="H322" s="174"/>
      <c r="I322" s="174"/>
      <c r="J322" s="356"/>
      <c r="K322" s="174"/>
      <c r="L322" s="174"/>
      <c r="M322" s="174"/>
      <c r="Q322" s="174"/>
      <c r="AD322" s="116"/>
    </row>
    <row r="323" spans="3:30" s="115" customFormat="1" ht="12.75" customHeight="1" x14ac:dyDescent="0.3">
      <c r="C323" s="174"/>
      <c r="D323" s="174"/>
      <c r="E323" s="174"/>
      <c r="F323" s="174"/>
      <c r="G323" s="174"/>
      <c r="H323" s="174"/>
      <c r="I323" s="174"/>
      <c r="J323" s="356"/>
      <c r="K323" s="174"/>
      <c r="L323" s="174"/>
      <c r="M323" s="174"/>
      <c r="Q323" s="174"/>
      <c r="AD323" s="116"/>
    </row>
    <row r="324" spans="3:30" s="115" customFormat="1" ht="12.75" customHeight="1" x14ac:dyDescent="0.3">
      <c r="C324" s="174"/>
      <c r="D324" s="174"/>
      <c r="E324" s="174"/>
      <c r="F324" s="174"/>
      <c r="G324" s="174"/>
      <c r="H324" s="174"/>
      <c r="I324" s="174"/>
      <c r="J324" s="356"/>
      <c r="K324" s="174"/>
      <c r="L324" s="174"/>
      <c r="M324" s="174"/>
      <c r="Q324" s="174"/>
      <c r="AD324" s="116"/>
    </row>
    <row r="325" spans="3:30" s="115" customFormat="1" ht="12.75" customHeight="1" x14ac:dyDescent="0.3">
      <c r="C325" s="174"/>
      <c r="D325" s="174"/>
      <c r="E325" s="174"/>
      <c r="F325" s="174"/>
      <c r="G325" s="174"/>
      <c r="H325" s="174"/>
      <c r="I325" s="174"/>
      <c r="J325" s="356"/>
      <c r="K325" s="174"/>
      <c r="L325" s="174"/>
      <c r="M325" s="174"/>
      <c r="Q325" s="174"/>
      <c r="AD325" s="116"/>
    </row>
    <row r="326" spans="3:30" s="115" customFormat="1" ht="12.75" customHeight="1" x14ac:dyDescent="0.3">
      <c r="C326" s="174"/>
      <c r="D326" s="174"/>
      <c r="E326" s="174"/>
      <c r="F326" s="174"/>
      <c r="G326" s="174"/>
      <c r="H326" s="174"/>
      <c r="I326" s="174"/>
      <c r="J326" s="356"/>
      <c r="K326" s="174"/>
      <c r="L326" s="174"/>
      <c r="M326" s="174"/>
      <c r="Q326" s="174"/>
      <c r="AD326" s="116"/>
    </row>
    <row r="327" spans="3:30" s="115" customFormat="1" ht="12.75" customHeight="1" x14ac:dyDescent="0.3">
      <c r="C327" s="174"/>
      <c r="D327" s="174"/>
      <c r="E327" s="174"/>
      <c r="F327" s="174"/>
      <c r="G327" s="174"/>
      <c r="H327" s="174"/>
      <c r="I327" s="174"/>
      <c r="J327" s="356"/>
      <c r="K327" s="174"/>
      <c r="L327" s="174"/>
      <c r="M327" s="174"/>
      <c r="Q327" s="174"/>
      <c r="AD327" s="116"/>
    </row>
    <row r="328" spans="3:30" s="115" customFormat="1" ht="12.75" customHeight="1" x14ac:dyDescent="0.3">
      <c r="C328" s="174"/>
      <c r="D328" s="174"/>
      <c r="E328" s="174"/>
      <c r="F328" s="174"/>
      <c r="G328" s="174"/>
      <c r="H328" s="174"/>
      <c r="I328" s="174"/>
      <c r="J328" s="356"/>
      <c r="K328" s="174"/>
      <c r="L328" s="174"/>
      <c r="M328" s="174"/>
      <c r="Q328" s="174"/>
      <c r="AD328" s="116"/>
    </row>
    <row r="329" spans="3:30" s="115" customFormat="1" ht="12.75" customHeight="1" x14ac:dyDescent="0.3">
      <c r="C329" s="174"/>
      <c r="D329" s="174"/>
      <c r="E329" s="174"/>
      <c r="F329" s="174"/>
      <c r="G329" s="174"/>
      <c r="H329" s="174"/>
      <c r="I329" s="174"/>
      <c r="J329" s="356"/>
      <c r="K329" s="174"/>
      <c r="L329" s="174"/>
      <c r="M329" s="174"/>
      <c r="Q329" s="174"/>
      <c r="AD329" s="116"/>
    </row>
    <row r="330" spans="3:30" s="115" customFormat="1" ht="12.75" customHeight="1" x14ac:dyDescent="0.3">
      <c r="C330" s="174"/>
      <c r="D330" s="174"/>
      <c r="E330" s="174"/>
      <c r="F330" s="174"/>
      <c r="G330" s="174"/>
      <c r="H330" s="174"/>
      <c r="I330" s="174"/>
      <c r="J330" s="356"/>
      <c r="K330" s="174"/>
      <c r="L330" s="174"/>
      <c r="M330" s="174"/>
      <c r="Q330" s="174"/>
      <c r="AD330" s="116"/>
    </row>
    <row r="331" spans="3:30" s="115" customFormat="1" ht="12.75" customHeight="1" x14ac:dyDescent="0.3">
      <c r="C331" s="174"/>
      <c r="D331" s="174"/>
      <c r="E331" s="174"/>
      <c r="F331" s="174"/>
      <c r="G331" s="174"/>
      <c r="H331" s="174"/>
      <c r="I331" s="174"/>
      <c r="J331" s="356"/>
      <c r="K331" s="174"/>
      <c r="L331" s="174"/>
      <c r="M331" s="174"/>
      <c r="Q331" s="174"/>
      <c r="AD331" s="116"/>
    </row>
    <row r="332" spans="3:30" s="115" customFormat="1" ht="12.75" customHeight="1" x14ac:dyDescent="0.3">
      <c r="C332" s="174"/>
      <c r="D332" s="174"/>
      <c r="E332" s="174"/>
      <c r="F332" s="174"/>
      <c r="G332" s="174"/>
      <c r="H332" s="174"/>
      <c r="I332" s="174"/>
      <c r="J332" s="356"/>
      <c r="K332" s="174"/>
      <c r="L332" s="174"/>
      <c r="M332" s="174"/>
      <c r="Q332" s="174"/>
      <c r="AD332" s="116"/>
    </row>
    <row r="333" spans="3:30" s="115" customFormat="1" ht="12.75" customHeight="1" x14ac:dyDescent="0.3">
      <c r="C333" s="174"/>
      <c r="D333" s="174"/>
      <c r="E333" s="174"/>
      <c r="F333" s="174"/>
      <c r="G333" s="174"/>
      <c r="H333" s="174"/>
      <c r="I333" s="174"/>
      <c r="J333" s="356"/>
      <c r="K333" s="174"/>
      <c r="L333" s="174"/>
      <c r="M333" s="174"/>
      <c r="Q333" s="174"/>
      <c r="AD333" s="116"/>
    </row>
    <row r="334" spans="3:30" s="115" customFormat="1" ht="12.75" customHeight="1" x14ac:dyDescent="0.3">
      <c r="C334" s="174"/>
      <c r="D334" s="174"/>
      <c r="E334" s="174"/>
      <c r="F334" s="174"/>
      <c r="G334" s="174"/>
      <c r="H334" s="174"/>
      <c r="I334" s="174"/>
      <c r="J334" s="356"/>
      <c r="K334" s="174"/>
      <c r="L334" s="174"/>
      <c r="M334" s="174"/>
      <c r="Q334" s="174"/>
      <c r="AD334" s="116"/>
    </row>
    <row r="335" spans="3:30" s="115" customFormat="1" ht="12.75" customHeight="1" x14ac:dyDescent="0.3">
      <c r="C335" s="174"/>
      <c r="D335" s="174"/>
      <c r="E335" s="174"/>
      <c r="F335" s="174"/>
      <c r="G335" s="174"/>
      <c r="H335" s="174"/>
      <c r="I335" s="174"/>
      <c r="J335" s="356"/>
      <c r="K335" s="174"/>
      <c r="L335" s="174"/>
      <c r="M335" s="174"/>
      <c r="Q335" s="174"/>
      <c r="AD335" s="116"/>
    </row>
    <row r="336" spans="3:30" s="115" customFormat="1" ht="12.75" customHeight="1" x14ac:dyDescent="0.3">
      <c r="C336" s="174"/>
      <c r="D336" s="174"/>
      <c r="E336" s="174"/>
      <c r="F336" s="174"/>
      <c r="G336" s="174"/>
      <c r="H336" s="174"/>
      <c r="I336" s="174"/>
      <c r="J336" s="356"/>
      <c r="K336" s="174"/>
      <c r="L336" s="174"/>
      <c r="M336" s="174"/>
      <c r="Q336" s="174"/>
      <c r="AD336" s="116"/>
    </row>
    <row r="337" spans="3:30" s="115" customFormat="1" ht="12.75" customHeight="1" x14ac:dyDescent="0.3">
      <c r="C337" s="174"/>
      <c r="D337" s="174"/>
      <c r="E337" s="174"/>
      <c r="F337" s="174"/>
      <c r="G337" s="174"/>
      <c r="H337" s="174"/>
      <c r="I337" s="174"/>
      <c r="J337" s="356"/>
      <c r="K337" s="174"/>
      <c r="L337" s="174"/>
      <c r="M337" s="174"/>
      <c r="Q337" s="174"/>
      <c r="AD337" s="116"/>
    </row>
    <row r="338" spans="3:30" s="115" customFormat="1" ht="12.75" customHeight="1" x14ac:dyDescent="0.3">
      <c r="C338" s="174"/>
      <c r="D338" s="174"/>
      <c r="E338" s="174"/>
      <c r="F338" s="174"/>
      <c r="G338" s="174"/>
      <c r="H338" s="174"/>
      <c r="I338" s="174"/>
      <c r="J338" s="356"/>
      <c r="K338" s="174"/>
      <c r="L338" s="174"/>
      <c r="M338" s="174"/>
      <c r="Q338" s="174"/>
      <c r="AD338" s="116"/>
    </row>
    <row r="339" spans="3:30" s="115" customFormat="1" ht="12.75" customHeight="1" x14ac:dyDescent="0.3">
      <c r="C339" s="174"/>
      <c r="D339" s="174"/>
      <c r="E339" s="174"/>
      <c r="F339" s="174"/>
      <c r="G339" s="174"/>
      <c r="H339" s="174"/>
      <c r="I339" s="174"/>
      <c r="J339" s="356"/>
      <c r="K339" s="174"/>
      <c r="L339" s="174"/>
      <c r="M339" s="174"/>
      <c r="Q339" s="174"/>
      <c r="AD339" s="116"/>
    </row>
    <row r="340" spans="3:30" s="115" customFormat="1" ht="12.75" customHeight="1" x14ac:dyDescent="0.3">
      <c r="C340" s="174"/>
      <c r="D340" s="174"/>
      <c r="E340" s="174"/>
      <c r="F340" s="174"/>
      <c r="G340" s="174"/>
      <c r="H340" s="174"/>
      <c r="I340" s="174"/>
      <c r="J340" s="356"/>
      <c r="K340" s="174"/>
      <c r="L340" s="174"/>
      <c r="M340" s="174"/>
      <c r="Q340" s="174"/>
      <c r="AD340" s="116"/>
    </row>
    <row r="341" spans="3:30" s="115" customFormat="1" ht="12.75" customHeight="1" x14ac:dyDescent="0.3">
      <c r="C341" s="174"/>
      <c r="D341" s="174"/>
      <c r="E341" s="174"/>
      <c r="F341" s="174"/>
      <c r="G341" s="174"/>
      <c r="H341" s="174"/>
      <c r="I341" s="174"/>
      <c r="J341" s="356"/>
      <c r="K341" s="174"/>
      <c r="L341" s="174"/>
      <c r="M341" s="174"/>
      <c r="Q341" s="174"/>
      <c r="AD341" s="116"/>
    </row>
    <row r="342" spans="3:30" s="115" customFormat="1" ht="12.75" customHeight="1" x14ac:dyDescent="0.3">
      <c r="C342" s="174"/>
      <c r="D342" s="174"/>
      <c r="E342" s="174"/>
      <c r="F342" s="174"/>
      <c r="G342" s="174"/>
      <c r="H342" s="174"/>
      <c r="I342" s="174"/>
      <c r="J342" s="356"/>
      <c r="K342" s="174"/>
      <c r="L342" s="174"/>
      <c r="M342" s="174"/>
      <c r="Q342" s="174"/>
      <c r="AD342" s="116"/>
    </row>
    <row r="343" spans="3:30" s="115" customFormat="1" ht="12.75" customHeight="1" x14ac:dyDescent="0.3">
      <c r="C343" s="174"/>
      <c r="D343" s="174"/>
      <c r="E343" s="174"/>
      <c r="F343" s="174"/>
      <c r="G343" s="174"/>
      <c r="H343" s="174"/>
      <c r="I343" s="174"/>
      <c r="J343" s="356"/>
      <c r="K343" s="174"/>
      <c r="L343" s="174"/>
      <c r="M343" s="174"/>
      <c r="Q343" s="174"/>
      <c r="AD343" s="116"/>
    </row>
    <row r="344" spans="3:30" s="115" customFormat="1" ht="12.75" customHeight="1" x14ac:dyDescent="0.3">
      <c r="C344" s="174"/>
      <c r="D344" s="174"/>
      <c r="E344" s="174"/>
      <c r="F344" s="174"/>
      <c r="G344" s="174"/>
      <c r="H344" s="174"/>
      <c r="I344" s="174"/>
      <c r="J344" s="356"/>
      <c r="K344" s="174"/>
      <c r="L344" s="174"/>
      <c r="M344" s="174"/>
      <c r="Q344" s="174"/>
      <c r="AD344" s="116"/>
    </row>
    <row r="345" spans="3:30" s="115" customFormat="1" ht="12.75" customHeight="1" x14ac:dyDescent="0.3">
      <c r="C345" s="174"/>
      <c r="D345" s="174"/>
      <c r="E345" s="174"/>
      <c r="F345" s="174"/>
      <c r="G345" s="174"/>
      <c r="H345" s="174"/>
      <c r="I345" s="174"/>
      <c r="J345" s="356"/>
      <c r="K345" s="174"/>
      <c r="L345" s="174"/>
      <c r="M345" s="174"/>
      <c r="Q345" s="174"/>
      <c r="AD345" s="116"/>
    </row>
    <row r="346" spans="3:30" s="115" customFormat="1" ht="12.75" customHeight="1" x14ac:dyDescent="0.3">
      <c r="C346" s="174"/>
      <c r="D346" s="174"/>
      <c r="E346" s="174"/>
      <c r="F346" s="174"/>
      <c r="G346" s="174"/>
      <c r="H346" s="174"/>
      <c r="I346" s="174"/>
      <c r="J346" s="356"/>
      <c r="K346" s="174"/>
      <c r="L346" s="174"/>
      <c r="M346" s="174"/>
      <c r="Q346" s="174"/>
      <c r="AD346" s="116"/>
    </row>
    <row r="347" spans="3:30" s="115" customFormat="1" ht="12.75" customHeight="1" x14ac:dyDescent="0.3">
      <c r="C347" s="174"/>
      <c r="D347" s="174"/>
      <c r="E347" s="174"/>
      <c r="F347" s="174"/>
      <c r="G347" s="174"/>
      <c r="H347" s="174"/>
      <c r="I347" s="174"/>
      <c r="J347" s="356"/>
      <c r="K347" s="174"/>
      <c r="L347" s="174"/>
      <c r="M347" s="174"/>
      <c r="Q347" s="174"/>
      <c r="AD347" s="116"/>
    </row>
    <row r="348" spans="3:30" s="115" customFormat="1" ht="12.75" customHeight="1" x14ac:dyDescent="0.3">
      <c r="C348" s="174"/>
      <c r="D348" s="174"/>
      <c r="E348" s="174"/>
      <c r="F348" s="174"/>
      <c r="G348" s="174"/>
      <c r="H348" s="174"/>
      <c r="I348" s="174"/>
      <c r="J348" s="356"/>
      <c r="K348" s="174"/>
      <c r="L348" s="174"/>
      <c r="M348" s="174"/>
      <c r="Q348" s="174"/>
      <c r="AD348" s="116"/>
    </row>
    <row r="349" spans="3:30" s="115" customFormat="1" ht="12.75" customHeight="1" x14ac:dyDescent="0.3">
      <c r="C349" s="174"/>
      <c r="D349" s="174"/>
      <c r="E349" s="174"/>
      <c r="F349" s="174"/>
      <c r="G349" s="174"/>
      <c r="H349" s="174"/>
      <c r="I349" s="174"/>
      <c r="J349" s="356"/>
      <c r="K349" s="174"/>
      <c r="L349" s="174"/>
      <c r="M349" s="174"/>
      <c r="Q349" s="174"/>
      <c r="AD349" s="116"/>
    </row>
    <row r="350" spans="3:30" s="115" customFormat="1" ht="12.75" customHeight="1" x14ac:dyDescent="0.3">
      <c r="C350" s="174"/>
      <c r="D350" s="174"/>
      <c r="E350" s="174"/>
      <c r="F350" s="174"/>
      <c r="G350" s="174"/>
      <c r="H350" s="174"/>
      <c r="I350" s="174"/>
      <c r="J350" s="356"/>
      <c r="K350" s="174"/>
      <c r="L350" s="174"/>
      <c r="M350" s="174"/>
      <c r="Q350" s="174"/>
      <c r="AD350" s="116"/>
    </row>
    <row r="351" spans="3:30" s="115" customFormat="1" ht="12.75" customHeight="1" x14ac:dyDescent="0.3">
      <c r="C351" s="174"/>
      <c r="D351" s="174"/>
      <c r="E351" s="174"/>
      <c r="F351" s="174"/>
      <c r="G351" s="174"/>
      <c r="H351" s="174"/>
      <c r="I351" s="174"/>
      <c r="J351" s="356"/>
      <c r="K351" s="174"/>
      <c r="L351" s="174"/>
      <c r="M351" s="174"/>
      <c r="Q351" s="174"/>
      <c r="AD351" s="116"/>
    </row>
    <row r="352" spans="3:30" s="115" customFormat="1" ht="12.75" customHeight="1" x14ac:dyDescent="0.3">
      <c r="C352" s="174"/>
      <c r="D352" s="174"/>
      <c r="E352" s="174"/>
      <c r="F352" s="174"/>
      <c r="G352" s="174"/>
      <c r="H352" s="174"/>
      <c r="I352" s="174"/>
      <c r="J352" s="356"/>
      <c r="K352" s="174"/>
      <c r="L352" s="174"/>
      <c r="M352" s="174"/>
      <c r="Q352" s="174"/>
      <c r="AD352" s="116"/>
    </row>
    <row r="353" spans="3:30" s="115" customFormat="1" ht="12.75" customHeight="1" x14ac:dyDescent="0.3">
      <c r="C353" s="174"/>
      <c r="D353" s="174"/>
      <c r="E353" s="174"/>
      <c r="F353" s="174"/>
      <c r="G353" s="174"/>
      <c r="H353" s="174"/>
      <c r="I353" s="174"/>
      <c r="J353" s="356"/>
      <c r="K353" s="174"/>
      <c r="L353" s="174"/>
      <c r="M353" s="174"/>
      <c r="Q353" s="174"/>
      <c r="AD353" s="116"/>
    </row>
    <row r="354" spans="3:30" s="115" customFormat="1" ht="12.75" customHeight="1" x14ac:dyDescent="0.3">
      <c r="C354" s="174"/>
      <c r="D354" s="174"/>
      <c r="E354" s="174"/>
      <c r="F354" s="174"/>
      <c r="G354" s="174"/>
      <c r="H354" s="174"/>
      <c r="I354" s="174"/>
      <c r="J354" s="356"/>
      <c r="K354" s="174"/>
      <c r="L354" s="174"/>
      <c r="M354" s="174"/>
      <c r="Q354" s="174"/>
      <c r="AD354" s="116"/>
    </row>
    <row r="355" spans="3:30" s="115" customFormat="1" ht="12.75" customHeight="1" x14ac:dyDescent="0.3">
      <c r="C355" s="174"/>
      <c r="D355" s="174"/>
      <c r="E355" s="174"/>
      <c r="F355" s="174"/>
      <c r="G355" s="174"/>
      <c r="H355" s="174"/>
      <c r="I355" s="174"/>
      <c r="J355" s="356"/>
      <c r="K355" s="174"/>
      <c r="L355" s="174"/>
      <c r="M355" s="174"/>
      <c r="Q355" s="174"/>
      <c r="AD355" s="116"/>
    </row>
    <row r="356" spans="3:30" s="115" customFormat="1" ht="12.75" customHeight="1" x14ac:dyDescent="0.3">
      <c r="C356" s="174"/>
      <c r="D356" s="174"/>
      <c r="E356" s="174"/>
      <c r="F356" s="174"/>
      <c r="G356" s="174"/>
      <c r="H356" s="174"/>
      <c r="I356" s="174"/>
      <c r="J356" s="356"/>
      <c r="K356" s="174"/>
      <c r="L356" s="174"/>
      <c r="M356" s="174"/>
      <c r="Q356" s="174"/>
      <c r="AD356" s="116"/>
    </row>
    <row r="357" spans="3:30" s="115" customFormat="1" ht="12.75" customHeight="1" x14ac:dyDescent="0.3">
      <c r="C357" s="174"/>
      <c r="D357" s="174"/>
      <c r="E357" s="174"/>
      <c r="F357" s="174"/>
      <c r="G357" s="174"/>
      <c r="H357" s="174"/>
      <c r="I357" s="174"/>
      <c r="J357" s="356"/>
      <c r="K357" s="174"/>
      <c r="L357" s="174"/>
      <c r="M357" s="174"/>
      <c r="Q357" s="174"/>
      <c r="AD357" s="116"/>
    </row>
    <row r="358" spans="3:30" s="115" customFormat="1" ht="12.75" customHeight="1" x14ac:dyDescent="0.3">
      <c r="C358" s="174"/>
      <c r="D358" s="174"/>
      <c r="E358" s="174"/>
      <c r="F358" s="174"/>
      <c r="G358" s="174"/>
      <c r="H358" s="174"/>
      <c r="I358" s="174"/>
      <c r="J358" s="356"/>
      <c r="K358" s="174"/>
      <c r="L358" s="174"/>
      <c r="M358" s="174"/>
      <c r="Q358" s="174"/>
      <c r="AD358" s="116"/>
    </row>
    <row r="359" spans="3:30" s="115" customFormat="1" ht="12.75" customHeight="1" x14ac:dyDescent="0.3">
      <c r="C359" s="174"/>
      <c r="D359" s="174"/>
      <c r="E359" s="174"/>
      <c r="F359" s="174"/>
      <c r="G359" s="174"/>
      <c r="H359" s="174"/>
      <c r="I359" s="174"/>
      <c r="J359" s="356"/>
      <c r="K359" s="174"/>
      <c r="L359" s="174"/>
      <c r="M359" s="174"/>
      <c r="Q359" s="174"/>
      <c r="AD359" s="116"/>
    </row>
    <row r="360" spans="3:30" s="115" customFormat="1" ht="12.75" customHeight="1" x14ac:dyDescent="0.3">
      <c r="C360" s="174"/>
      <c r="D360" s="174"/>
      <c r="E360" s="174"/>
      <c r="F360" s="174"/>
      <c r="G360" s="174"/>
      <c r="H360" s="174"/>
      <c r="I360" s="174"/>
      <c r="J360" s="356"/>
      <c r="K360" s="174"/>
      <c r="L360" s="174"/>
      <c r="M360" s="174"/>
      <c r="Q360" s="174"/>
      <c r="AD360" s="116"/>
    </row>
    <row r="361" spans="3:30" s="115" customFormat="1" ht="12.75" customHeight="1" x14ac:dyDescent="0.3">
      <c r="C361" s="174"/>
      <c r="D361" s="174"/>
      <c r="E361" s="174"/>
      <c r="F361" s="174"/>
      <c r="G361" s="174"/>
      <c r="H361" s="174"/>
      <c r="I361" s="174"/>
      <c r="J361" s="356"/>
      <c r="K361" s="174"/>
      <c r="L361" s="174"/>
      <c r="M361" s="174"/>
      <c r="Q361" s="174"/>
      <c r="AD361" s="116"/>
    </row>
    <row r="362" spans="3:30" s="115" customFormat="1" ht="12.75" customHeight="1" x14ac:dyDescent="0.3">
      <c r="C362" s="174"/>
      <c r="D362" s="174"/>
      <c r="E362" s="174"/>
      <c r="F362" s="174"/>
      <c r="G362" s="174"/>
      <c r="H362" s="174"/>
      <c r="I362" s="174"/>
      <c r="J362" s="356"/>
      <c r="K362" s="174"/>
      <c r="L362" s="174"/>
      <c r="M362" s="174"/>
      <c r="Q362" s="174"/>
      <c r="AD362" s="116"/>
    </row>
    <row r="363" spans="3:30" s="115" customFormat="1" ht="12.75" customHeight="1" x14ac:dyDescent="0.3">
      <c r="C363" s="174"/>
      <c r="D363" s="174"/>
      <c r="E363" s="174"/>
      <c r="F363" s="174"/>
      <c r="G363" s="174"/>
      <c r="H363" s="174"/>
      <c r="I363" s="174"/>
      <c r="J363" s="356"/>
      <c r="K363" s="174"/>
      <c r="L363" s="174"/>
      <c r="M363" s="174"/>
      <c r="Q363" s="174"/>
      <c r="AD363" s="116"/>
    </row>
    <row r="364" spans="3:30" s="115" customFormat="1" ht="12.75" customHeight="1" x14ac:dyDescent="0.3">
      <c r="C364" s="174"/>
      <c r="D364" s="174"/>
      <c r="E364" s="174"/>
      <c r="F364" s="174"/>
      <c r="G364" s="174"/>
      <c r="H364" s="174"/>
      <c r="I364" s="174"/>
      <c r="J364" s="356"/>
      <c r="K364" s="174"/>
      <c r="L364" s="174"/>
      <c r="M364" s="174"/>
      <c r="Q364" s="174"/>
      <c r="AD364" s="116"/>
    </row>
    <row r="365" spans="3:30" s="115" customFormat="1" ht="12.75" customHeight="1" x14ac:dyDescent="0.3">
      <c r="C365" s="174"/>
      <c r="D365" s="174"/>
      <c r="E365" s="174"/>
      <c r="F365" s="174"/>
      <c r="G365" s="174"/>
      <c r="H365" s="174"/>
      <c r="I365" s="174"/>
      <c r="J365" s="356"/>
      <c r="K365" s="174"/>
      <c r="L365" s="174"/>
      <c r="M365" s="174"/>
      <c r="Q365" s="174"/>
      <c r="AD365" s="116"/>
    </row>
    <row r="366" spans="3:30" s="115" customFormat="1" ht="12.75" customHeight="1" x14ac:dyDescent="0.3">
      <c r="C366" s="174"/>
      <c r="D366" s="174"/>
      <c r="E366" s="174"/>
      <c r="F366" s="174"/>
      <c r="G366" s="174"/>
      <c r="H366" s="174"/>
      <c r="I366" s="174"/>
      <c r="J366" s="356"/>
      <c r="K366" s="174"/>
      <c r="L366" s="174"/>
      <c r="M366" s="174"/>
      <c r="Q366" s="174"/>
      <c r="AD366" s="116"/>
    </row>
    <row r="367" spans="3:30" s="115" customFormat="1" ht="12.75" customHeight="1" x14ac:dyDescent="0.3">
      <c r="C367" s="174"/>
      <c r="D367" s="174"/>
      <c r="E367" s="174"/>
      <c r="F367" s="174"/>
      <c r="G367" s="174"/>
      <c r="H367" s="174"/>
      <c r="I367" s="174"/>
      <c r="J367" s="356"/>
      <c r="K367" s="174"/>
      <c r="L367" s="174"/>
      <c r="M367" s="174"/>
      <c r="Q367" s="174"/>
      <c r="AD367" s="116"/>
    </row>
    <row r="368" spans="3:30" s="115" customFormat="1" ht="12.75" customHeight="1" x14ac:dyDescent="0.3">
      <c r="C368" s="174"/>
      <c r="D368" s="174"/>
      <c r="E368" s="174"/>
      <c r="F368" s="174"/>
      <c r="G368" s="174"/>
      <c r="H368" s="174"/>
      <c r="I368" s="174"/>
      <c r="J368" s="356"/>
      <c r="K368" s="174"/>
      <c r="L368" s="174"/>
      <c r="M368" s="174"/>
      <c r="Q368" s="174"/>
      <c r="AD368" s="116"/>
    </row>
    <row r="369" spans="3:30" s="115" customFormat="1" ht="12.75" customHeight="1" x14ac:dyDescent="0.3">
      <c r="C369" s="174"/>
      <c r="D369" s="174"/>
      <c r="E369" s="174"/>
      <c r="F369" s="174"/>
      <c r="G369" s="174"/>
      <c r="H369" s="174"/>
      <c r="I369" s="174"/>
      <c r="J369" s="356"/>
      <c r="K369" s="174"/>
      <c r="L369" s="174"/>
      <c r="M369" s="174"/>
      <c r="Q369" s="174"/>
      <c r="AD369" s="116"/>
    </row>
    <row r="370" spans="3:30" s="115" customFormat="1" ht="12.75" customHeight="1" x14ac:dyDescent="0.3">
      <c r="C370" s="174"/>
      <c r="D370" s="174"/>
      <c r="E370" s="174"/>
      <c r="F370" s="174"/>
      <c r="G370" s="174"/>
      <c r="H370" s="174"/>
      <c r="I370" s="174"/>
      <c r="J370" s="356"/>
      <c r="K370" s="174"/>
      <c r="L370" s="174"/>
      <c r="M370" s="174"/>
      <c r="Q370" s="174"/>
      <c r="AD370" s="116"/>
    </row>
    <row r="371" spans="3:30" s="115" customFormat="1" ht="12.75" customHeight="1" x14ac:dyDescent="0.3">
      <c r="C371" s="174"/>
      <c r="D371" s="174"/>
      <c r="E371" s="174"/>
      <c r="F371" s="174"/>
      <c r="G371" s="174"/>
      <c r="H371" s="174"/>
      <c r="I371" s="174"/>
      <c r="J371" s="356"/>
      <c r="K371" s="174"/>
      <c r="L371" s="174"/>
      <c r="M371" s="174"/>
      <c r="Q371" s="174"/>
      <c r="AD371" s="116"/>
    </row>
    <row r="372" spans="3:30" s="115" customFormat="1" ht="12.75" customHeight="1" x14ac:dyDescent="0.3">
      <c r="C372" s="174"/>
      <c r="D372" s="174"/>
      <c r="E372" s="174"/>
      <c r="F372" s="174"/>
      <c r="G372" s="174"/>
      <c r="H372" s="174"/>
      <c r="I372" s="174"/>
      <c r="J372" s="356"/>
      <c r="K372" s="174"/>
      <c r="L372" s="174"/>
      <c r="M372" s="174"/>
      <c r="Q372" s="174"/>
      <c r="AD372" s="116"/>
    </row>
    <row r="373" spans="3:30" s="115" customFormat="1" ht="12.75" customHeight="1" x14ac:dyDescent="0.3">
      <c r="C373" s="174"/>
      <c r="D373" s="174"/>
      <c r="E373" s="174"/>
      <c r="F373" s="174"/>
      <c r="G373" s="174"/>
      <c r="H373" s="174"/>
      <c r="I373" s="174"/>
      <c r="J373" s="356"/>
      <c r="K373" s="174"/>
      <c r="L373" s="174"/>
      <c r="M373" s="174"/>
      <c r="Q373" s="174"/>
      <c r="AD373" s="116"/>
    </row>
    <row r="374" spans="3:30" s="115" customFormat="1" ht="12.75" customHeight="1" x14ac:dyDescent="0.3">
      <c r="C374" s="174"/>
      <c r="D374" s="174"/>
      <c r="E374" s="174"/>
      <c r="F374" s="174"/>
      <c r="G374" s="174"/>
      <c r="H374" s="174"/>
      <c r="I374" s="174"/>
      <c r="J374" s="356"/>
      <c r="K374" s="174"/>
      <c r="L374" s="174"/>
      <c r="M374" s="174"/>
      <c r="Q374" s="174"/>
      <c r="AD374" s="116"/>
    </row>
    <row r="375" spans="3:30" s="115" customFormat="1" ht="12.75" customHeight="1" x14ac:dyDescent="0.3">
      <c r="C375" s="174"/>
      <c r="D375" s="174"/>
      <c r="E375" s="174"/>
      <c r="F375" s="174"/>
      <c r="G375" s="174"/>
      <c r="H375" s="174"/>
      <c r="I375" s="174"/>
      <c r="J375" s="356"/>
      <c r="K375" s="174"/>
      <c r="L375" s="174"/>
      <c r="M375" s="174"/>
      <c r="Q375" s="174"/>
      <c r="AD375" s="116"/>
    </row>
    <row r="376" spans="3:30" s="115" customFormat="1" ht="12.75" customHeight="1" x14ac:dyDescent="0.3">
      <c r="C376" s="174"/>
      <c r="D376" s="174"/>
      <c r="E376" s="174"/>
      <c r="F376" s="174"/>
      <c r="G376" s="174"/>
      <c r="H376" s="174"/>
      <c r="I376" s="174"/>
      <c r="J376" s="356"/>
      <c r="K376" s="174"/>
      <c r="L376" s="174"/>
      <c r="M376" s="174"/>
      <c r="Q376" s="174"/>
      <c r="AD376" s="116"/>
    </row>
    <row r="377" spans="3:30" s="115" customFormat="1" ht="12.75" customHeight="1" x14ac:dyDescent="0.3">
      <c r="C377" s="174"/>
      <c r="D377" s="174"/>
      <c r="E377" s="174"/>
      <c r="F377" s="174"/>
      <c r="G377" s="174"/>
      <c r="H377" s="174"/>
      <c r="I377" s="174"/>
      <c r="J377" s="356"/>
      <c r="K377" s="174"/>
      <c r="L377" s="174"/>
      <c r="M377" s="174"/>
      <c r="Q377" s="174"/>
      <c r="AD377" s="116"/>
    </row>
    <row r="378" spans="3:30" s="115" customFormat="1" ht="12.75" customHeight="1" x14ac:dyDescent="0.3">
      <c r="C378" s="174"/>
      <c r="D378" s="174"/>
      <c r="E378" s="174"/>
      <c r="F378" s="174"/>
      <c r="G378" s="174"/>
      <c r="H378" s="174"/>
      <c r="I378" s="174"/>
      <c r="J378" s="356"/>
      <c r="K378" s="174"/>
      <c r="L378" s="174"/>
      <c r="M378" s="174"/>
      <c r="Q378" s="174"/>
      <c r="AD378" s="116"/>
    </row>
    <row r="379" spans="3:30" s="115" customFormat="1" ht="12.75" customHeight="1" x14ac:dyDescent="0.3">
      <c r="C379" s="174"/>
      <c r="D379" s="174"/>
      <c r="E379" s="174"/>
      <c r="F379" s="174"/>
      <c r="G379" s="174"/>
      <c r="H379" s="174"/>
      <c r="I379" s="174"/>
      <c r="J379" s="356"/>
      <c r="K379" s="174"/>
      <c r="L379" s="174"/>
      <c r="M379" s="174"/>
      <c r="Q379" s="174"/>
      <c r="AD379" s="116"/>
    </row>
    <row r="380" spans="3:30" s="115" customFormat="1" ht="12.75" customHeight="1" x14ac:dyDescent="0.3">
      <c r="C380" s="174"/>
      <c r="D380" s="174"/>
      <c r="E380" s="174"/>
      <c r="F380" s="174"/>
      <c r="G380" s="174"/>
      <c r="H380" s="174"/>
      <c r="I380" s="174"/>
      <c r="J380" s="356"/>
      <c r="K380" s="174"/>
      <c r="L380" s="174"/>
      <c r="M380" s="174"/>
      <c r="Q380" s="174"/>
      <c r="AD380" s="116"/>
    </row>
    <row r="381" spans="3:30" s="115" customFormat="1" ht="12.75" customHeight="1" x14ac:dyDescent="0.3">
      <c r="C381" s="174"/>
      <c r="D381" s="174"/>
      <c r="E381" s="174"/>
      <c r="F381" s="174"/>
      <c r="G381" s="174"/>
      <c r="H381" s="174"/>
      <c r="I381" s="174"/>
      <c r="J381" s="356"/>
      <c r="K381" s="174"/>
      <c r="L381" s="174"/>
      <c r="M381" s="174"/>
      <c r="Q381" s="174"/>
      <c r="AD381" s="116"/>
    </row>
    <row r="382" spans="3:30" s="115" customFormat="1" ht="12.75" customHeight="1" x14ac:dyDescent="0.3">
      <c r="C382" s="174"/>
      <c r="D382" s="174"/>
      <c r="E382" s="174"/>
      <c r="F382" s="174"/>
      <c r="G382" s="174"/>
      <c r="H382" s="174"/>
      <c r="I382" s="174"/>
      <c r="J382" s="356"/>
      <c r="K382" s="174"/>
      <c r="L382" s="174"/>
      <c r="M382" s="174"/>
      <c r="Q382" s="174"/>
      <c r="AD382" s="116"/>
    </row>
    <row r="383" spans="3:30" s="115" customFormat="1" ht="12.75" customHeight="1" x14ac:dyDescent="0.3">
      <c r="C383" s="174"/>
      <c r="D383" s="174"/>
      <c r="E383" s="174"/>
      <c r="F383" s="174"/>
      <c r="G383" s="174"/>
      <c r="H383" s="174"/>
      <c r="I383" s="174"/>
      <c r="J383" s="356"/>
      <c r="K383" s="174"/>
      <c r="L383" s="174"/>
      <c r="M383" s="174"/>
      <c r="Q383" s="174"/>
      <c r="AD383" s="116"/>
    </row>
    <row r="384" spans="3:30" s="115" customFormat="1" ht="12.75" customHeight="1" x14ac:dyDescent="0.3">
      <c r="C384" s="174"/>
      <c r="D384" s="174"/>
      <c r="E384" s="174"/>
      <c r="F384" s="174"/>
      <c r="G384" s="174"/>
      <c r="H384" s="174"/>
      <c r="I384" s="174"/>
      <c r="J384" s="356"/>
      <c r="K384" s="174"/>
      <c r="L384" s="174"/>
      <c r="M384" s="174"/>
      <c r="Q384" s="174"/>
      <c r="AD384" s="116"/>
    </row>
    <row r="385" spans="3:30" s="115" customFormat="1" ht="12.75" customHeight="1" x14ac:dyDescent="0.3">
      <c r="C385" s="174"/>
      <c r="D385" s="174"/>
      <c r="E385" s="174"/>
      <c r="F385" s="174"/>
      <c r="G385" s="174"/>
      <c r="H385" s="174"/>
      <c r="I385" s="174"/>
      <c r="J385" s="356"/>
      <c r="K385" s="174"/>
      <c r="L385" s="174"/>
      <c r="M385" s="174"/>
      <c r="Q385" s="174"/>
      <c r="AD385" s="116"/>
    </row>
    <row r="386" spans="3:30" s="115" customFormat="1" ht="12.75" customHeight="1" x14ac:dyDescent="0.3">
      <c r="C386" s="174"/>
      <c r="D386" s="174"/>
      <c r="E386" s="174"/>
      <c r="F386" s="174"/>
      <c r="G386" s="174"/>
      <c r="H386" s="174"/>
      <c r="I386" s="174"/>
      <c r="J386" s="356"/>
      <c r="K386" s="174"/>
      <c r="L386" s="174"/>
      <c r="M386" s="174"/>
      <c r="Q386" s="174"/>
      <c r="AD386" s="116"/>
    </row>
    <row r="387" spans="3:30" s="115" customFormat="1" ht="12.75" customHeight="1" x14ac:dyDescent="0.3">
      <c r="C387" s="174"/>
      <c r="D387" s="174"/>
      <c r="E387" s="174"/>
      <c r="F387" s="174"/>
      <c r="G387" s="174"/>
      <c r="H387" s="174"/>
      <c r="I387" s="174"/>
      <c r="J387" s="356"/>
      <c r="K387" s="174"/>
      <c r="L387" s="174"/>
      <c r="M387" s="174"/>
      <c r="Q387" s="174"/>
      <c r="AD387" s="116"/>
    </row>
    <row r="388" spans="3:30" s="115" customFormat="1" ht="12.75" customHeight="1" x14ac:dyDescent="0.3">
      <c r="C388" s="174"/>
      <c r="D388" s="174"/>
      <c r="E388" s="174"/>
      <c r="F388" s="174"/>
      <c r="G388" s="174"/>
      <c r="H388" s="174"/>
      <c r="I388" s="174"/>
      <c r="J388" s="356"/>
      <c r="K388" s="174"/>
      <c r="L388" s="174"/>
      <c r="M388" s="174"/>
      <c r="Q388" s="174"/>
      <c r="AD388" s="116"/>
    </row>
    <row r="389" spans="3:30" s="115" customFormat="1" ht="12.75" customHeight="1" x14ac:dyDescent="0.3">
      <c r="C389" s="174"/>
      <c r="D389" s="174"/>
      <c r="E389" s="174"/>
      <c r="F389" s="174"/>
      <c r="G389" s="174"/>
      <c r="H389" s="174"/>
      <c r="I389" s="174"/>
      <c r="J389" s="356"/>
      <c r="K389" s="174"/>
      <c r="L389" s="174"/>
      <c r="M389" s="174"/>
      <c r="Q389" s="174"/>
      <c r="AD389" s="116"/>
    </row>
    <row r="390" spans="3:30" s="115" customFormat="1" ht="12.75" customHeight="1" x14ac:dyDescent="0.3">
      <c r="C390" s="174"/>
      <c r="D390" s="174"/>
      <c r="E390" s="174"/>
      <c r="F390" s="174"/>
      <c r="G390" s="174"/>
      <c r="H390" s="174"/>
      <c r="I390" s="174"/>
      <c r="J390" s="356"/>
      <c r="K390" s="174"/>
      <c r="L390" s="174"/>
      <c r="M390" s="174"/>
      <c r="Q390" s="174"/>
      <c r="AD390" s="116"/>
    </row>
    <row r="391" spans="3:30" s="115" customFormat="1" ht="12.75" customHeight="1" x14ac:dyDescent="0.3">
      <c r="C391" s="174"/>
      <c r="D391" s="174"/>
      <c r="E391" s="174"/>
      <c r="F391" s="174"/>
      <c r="G391" s="174"/>
      <c r="H391" s="174"/>
      <c r="I391" s="174"/>
      <c r="J391" s="356"/>
      <c r="K391" s="174"/>
      <c r="L391" s="174"/>
      <c r="M391" s="174"/>
      <c r="Q391" s="174"/>
      <c r="AD391" s="116"/>
    </row>
    <row r="392" spans="3:30" s="115" customFormat="1" ht="12.75" customHeight="1" x14ac:dyDescent="0.3">
      <c r="C392" s="174"/>
      <c r="D392" s="174"/>
      <c r="E392" s="174"/>
      <c r="F392" s="174"/>
      <c r="G392" s="174"/>
      <c r="H392" s="174"/>
      <c r="I392" s="174"/>
      <c r="J392" s="356"/>
      <c r="K392" s="174"/>
      <c r="L392" s="174"/>
      <c r="M392" s="174"/>
      <c r="Q392" s="174"/>
      <c r="AD392" s="116"/>
    </row>
    <row r="393" spans="3:30" s="115" customFormat="1" ht="12.75" customHeight="1" x14ac:dyDescent="0.3">
      <c r="C393" s="174"/>
      <c r="D393" s="174"/>
      <c r="E393" s="174"/>
      <c r="F393" s="174"/>
      <c r="G393" s="174"/>
      <c r="H393" s="174"/>
      <c r="I393" s="174"/>
      <c r="J393" s="356"/>
      <c r="K393" s="174"/>
      <c r="L393" s="174"/>
      <c r="M393" s="174"/>
      <c r="Q393" s="174"/>
      <c r="AD393" s="116"/>
    </row>
    <row r="394" spans="3:30" s="115" customFormat="1" ht="12.75" customHeight="1" x14ac:dyDescent="0.3">
      <c r="C394" s="174"/>
      <c r="D394" s="174"/>
      <c r="E394" s="174"/>
      <c r="F394" s="174"/>
      <c r="G394" s="174"/>
      <c r="H394" s="174"/>
      <c r="I394" s="174"/>
      <c r="J394" s="356"/>
      <c r="K394" s="174"/>
      <c r="L394" s="174"/>
      <c r="M394" s="174"/>
      <c r="Q394" s="174"/>
      <c r="AD394" s="116"/>
    </row>
    <row r="395" spans="3:30" s="115" customFormat="1" ht="12.75" customHeight="1" x14ac:dyDescent="0.3">
      <c r="C395" s="174"/>
      <c r="D395" s="174"/>
      <c r="E395" s="174"/>
      <c r="F395" s="174"/>
      <c r="G395" s="174"/>
      <c r="H395" s="174"/>
      <c r="I395" s="174"/>
      <c r="J395" s="356"/>
      <c r="K395" s="174"/>
      <c r="L395" s="174"/>
      <c r="M395" s="174"/>
      <c r="Q395" s="174"/>
      <c r="AD395" s="116"/>
    </row>
    <row r="396" spans="3:30" s="115" customFormat="1" ht="12.75" customHeight="1" x14ac:dyDescent="0.3">
      <c r="C396" s="174"/>
      <c r="D396" s="174"/>
      <c r="E396" s="174"/>
      <c r="F396" s="174"/>
      <c r="G396" s="174"/>
      <c r="H396" s="174"/>
      <c r="I396" s="174"/>
      <c r="J396" s="356"/>
      <c r="K396" s="174"/>
      <c r="L396" s="174"/>
      <c r="M396" s="174"/>
      <c r="Q396" s="174"/>
      <c r="AD396" s="116"/>
    </row>
    <row r="397" spans="3:30" s="115" customFormat="1" ht="12.75" customHeight="1" x14ac:dyDescent="0.3">
      <c r="C397" s="174"/>
      <c r="D397" s="174"/>
      <c r="E397" s="174"/>
      <c r="F397" s="174"/>
      <c r="G397" s="174"/>
      <c r="H397" s="174"/>
      <c r="I397" s="174"/>
      <c r="J397" s="356"/>
      <c r="K397" s="174"/>
      <c r="L397" s="174"/>
      <c r="M397" s="174"/>
      <c r="Q397" s="174"/>
      <c r="AD397" s="116"/>
    </row>
    <row r="398" spans="3:30" s="115" customFormat="1" ht="12.75" customHeight="1" x14ac:dyDescent="0.3">
      <c r="C398" s="174"/>
      <c r="D398" s="174"/>
      <c r="E398" s="174"/>
      <c r="F398" s="174"/>
      <c r="G398" s="174"/>
      <c r="H398" s="174"/>
      <c r="I398" s="174"/>
      <c r="J398" s="356"/>
      <c r="K398" s="174"/>
      <c r="L398" s="174"/>
      <c r="M398" s="174"/>
      <c r="Q398" s="174"/>
      <c r="AD398" s="116"/>
    </row>
    <row r="399" spans="3:30" s="115" customFormat="1" ht="12.75" customHeight="1" x14ac:dyDescent="0.3">
      <c r="C399" s="174"/>
      <c r="D399" s="174"/>
      <c r="E399" s="174"/>
      <c r="F399" s="174"/>
      <c r="G399" s="174"/>
      <c r="H399" s="174"/>
      <c r="I399" s="174"/>
      <c r="J399" s="356"/>
      <c r="K399" s="174"/>
      <c r="L399" s="174"/>
      <c r="M399" s="174"/>
      <c r="Q399" s="174"/>
      <c r="AD399" s="116"/>
    </row>
    <row r="400" spans="3:30" s="115" customFormat="1" ht="12.75" customHeight="1" x14ac:dyDescent="0.3">
      <c r="C400" s="174"/>
      <c r="D400" s="174"/>
      <c r="E400" s="174"/>
      <c r="F400" s="174"/>
      <c r="G400" s="174"/>
      <c r="H400" s="174"/>
      <c r="I400" s="174"/>
      <c r="J400" s="356"/>
      <c r="K400" s="174"/>
      <c r="L400" s="174"/>
      <c r="M400" s="174"/>
      <c r="Q400" s="174"/>
      <c r="AD400" s="116"/>
    </row>
    <row r="401" spans="3:30" s="115" customFormat="1" ht="12.75" customHeight="1" x14ac:dyDescent="0.3">
      <c r="C401" s="174"/>
      <c r="D401" s="174"/>
      <c r="E401" s="174"/>
      <c r="F401" s="174"/>
      <c r="G401" s="174"/>
      <c r="H401" s="174"/>
      <c r="I401" s="174"/>
      <c r="J401" s="356"/>
      <c r="K401" s="174"/>
      <c r="L401" s="174"/>
      <c r="M401" s="174"/>
      <c r="Q401" s="174"/>
      <c r="AD401" s="116"/>
    </row>
    <row r="402" spans="3:30" s="115" customFormat="1" ht="12.75" customHeight="1" x14ac:dyDescent="0.3">
      <c r="C402" s="174"/>
      <c r="D402" s="174"/>
      <c r="E402" s="174"/>
      <c r="F402" s="174"/>
      <c r="G402" s="174"/>
      <c r="H402" s="174"/>
      <c r="I402" s="174"/>
      <c r="J402" s="356"/>
      <c r="K402" s="174"/>
      <c r="L402" s="174"/>
      <c r="M402" s="174"/>
      <c r="Q402" s="174"/>
      <c r="AD402" s="116"/>
    </row>
    <row r="403" spans="3:30" s="115" customFormat="1" ht="12.75" customHeight="1" x14ac:dyDescent="0.3">
      <c r="C403" s="174"/>
      <c r="D403" s="174"/>
      <c r="E403" s="174"/>
      <c r="F403" s="174"/>
      <c r="G403" s="174"/>
      <c r="H403" s="174"/>
      <c r="I403" s="174"/>
      <c r="J403" s="356"/>
      <c r="K403" s="174"/>
      <c r="L403" s="174"/>
      <c r="M403" s="174"/>
      <c r="Q403" s="174"/>
      <c r="AD403" s="116"/>
    </row>
    <row r="404" spans="3:30" s="115" customFormat="1" ht="12.75" customHeight="1" x14ac:dyDescent="0.3">
      <c r="C404" s="174"/>
      <c r="D404" s="174"/>
      <c r="E404" s="174"/>
      <c r="F404" s="174"/>
      <c r="G404" s="174"/>
      <c r="H404" s="174"/>
      <c r="I404" s="174"/>
      <c r="J404" s="356"/>
      <c r="K404" s="174"/>
      <c r="L404" s="174"/>
      <c r="M404" s="174"/>
      <c r="Q404" s="174"/>
      <c r="AD404" s="116"/>
    </row>
    <row r="405" spans="3:30" s="115" customFormat="1" ht="12.75" customHeight="1" x14ac:dyDescent="0.3">
      <c r="C405" s="174"/>
      <c r="D405" s="174"/>
      <c r="E405" s="174"/>
      <c r="F405" s="174"/>
      <c r="G405" s="174"/>
      <c r="H405" s="174"/>
      <c r="I405" s="174"/>
      <c r="J405" s="356"/>
      <c r="K405" s="174"/>
      <c r="L405" s="174"/>
      <c r="M405" s="174"/>
      <c r="Q405" s="174"/>
      <c r="AD405" s="116"/>
    </row>
    <row r="406" spans="3:30" s="115" customFormat="1" ht="12.75" customHeight="1" x14ac:dyDescent="0.3">
      <c r="C406" s="174"/>
      <c r="D406" s="174"/>
      <c r="E406" s="174"/>
      <c r="F406" s="174"/>
      <c r="G406" s="174"/>
      <c r="H406" s="174"/>
      <c r="I406" s="174"/>
      <c r="J406" s="356"/>
      <c r="K406" s="174"/>
      <c r="L406" s="174"/>
      <c r="M406" s="174"/>
      <c r="Q406" s="174"/>
      <c r="AD406" s="116"/>
    </row>
    <row r="407" spans="3:30" s="115" customFormat="1" ht="12.75" customHeight="1" x14ac:dyDescent="0.3">
      <c r="C407" s="174"/>
      <c r="D407" s="174"/>
      <c r="E407" s="174"/>
      <c r="F407" s="174"/>
      <c r="G407" s="174"/>
      <c r="H407" s="174"/>
      <c r="I407" s="174"/>
      <c r="J407" s="356"/>
      <c r="K407" s="174"/>
      <c r="L407" s="174"/>
      <c r="M407" s="174"/>
      <c r="Q407" s="174"/>
      <c r="AD407" s="116"/>
    </row>
    <row r="408" spans="3:30" s="115" customFormat="1" ht="12.75" customHeight="1" x14ac:dyDescent="0.3">
      <c r="C408" s="174"/>
      <c r="D408" s="174"/>
      <c r="E408" s="174"/>
      <c r="F408" s="174"/>
      <c r="G408" s="174"/>
      <c r="H408" s="174"/>
      <c r="I408" s="174"/>
      <c r="J408" s="356"/>
      <c r="K408" s="174"/>
      <c r="L408" s="174"/>
      <c r="M408" s="174"/>
      <c r="Q408" s="174"/>
      <c r="AD408" s="116"/>
    </row>
    <row r="409" spans="3:30" s="115" customFormat="1" ht="12.75" customHeight="1" x14ac:dyDescent="0.3">
      <c r="C409" s="174"/>
      <c r="D409" s="174"/>
      <c r="E409" s="174"/>
      <c r="F409" s="174"/>
      <c r="G409" s="174"/>
      <c r="H409" s="174"/>
      <c r="I409" s="174"/>
      <c r="J409" s="356"/>
      <c r="K409" s="174"/>
      <c r="L409" s="174"/>
      <c r="M409" s="174"/>
      <c r="Q409" s="174"/>
      <c r="AD409" s="116"/>
    </row>
    <row r="410" spans="3:30" s="115" customFormat="1" ht="12.75" customHeight="1" x14ac:dyDescent="0.3">
      <c r="C410" s="174"/>
      <c r="D410" s="174"/>
      <c r="E410" s="174"/>
      <c r="F410" s="174"/>
      <c r="G410" s="174"/>
      <c r="H410" s="174"/>
      <c r="I410" s="174"/>
      <c r="J410" s="356"/>
      <c r="K410" s="174"/>
      <c r="L410" s="174"/>
      <c r="M410" s="174"/>
      <c r="Q410" s="174"/>
      <c r="AD410" s="116"/>
    </row>
    <row r="411" spans="3:30" s="115" customFormat="1" ht="12.75" customHeight="1" x14ac:dyDescent="0.3">
      <c r="C411" s="174"/>
      <c r="D411" s="174"/>
      <c r="E411" s="174"/>
      <c r="F411" s="174"/>
      <c r="G411" s="174"/>
      <c r="H411" s="174"/>
      <c r="I411" s="174"/>
      <c r="J411" s="356"/>
      <c r="K411" s="174"/>
      <c r="L411" s="174"/>
      <c r="M411" s="174"/>
      <c r="Q411" s="174"/>
      <c r="AD411" s="116"/>
    </row>
    <row r="412" spans="3:30" s="115" customFormat="1" ht="12.75" customHeight="1" x14ac:dyDescent="0.3">
      <c r="C412" s="174"/>
      <c r="D412" s="174"/>
      <c r="E412" s="174"/>
      <c r="F412" s="174"/>
      <c r="G412" s="174"/>
      <c r="H412" s="174"/>
      <c r="I412" s="174"/>
      <c r="J412" s="356"/>
      <c r="K412" s="174"/>
      <c r="L412" s="174"/>
      <c r="M412" s="174"/>
      <c r="Q412" s="174"/>
      <c r="AD412" s="116"/>
    </row>
    <row r="413" spans="3:30" s="115" customFormat="1" ht="12.75" customHeight="1" x14ac:dyDescent="0.3">
      <c r="C413" s="174"/>
      <c r="D413" s="174"/>
      <c r="E413" s="174"/>
      <c r="F413" s="174"/>
      <c r="G413" s="174"/>
      <c r="H413" s="174"/>
      <c r="I413" s="174"/>
      <c r="J413" s="356"/>
      <c r="K413" s="174"/>
      <c r="L413" s="174"/>
      <c r="M413" s="174"/>
      <c r="Q413" s="174"/>
      <c r="AD413" s="116"/>
    </row>
    <row r="414" spans="3:30" s="115" customFormat="1" ht="12.75" customHeight="1" x14ac:dyDescent="0.3">
      <c r="C414" s="174"/>
      <c r="D414" s="174"/>
      <c r="E414" s="174"/>
      <c r="F414" s="174"/>
      <c r="G414" s="174"/>
      <c r="H414" s="174"/>
      <c r="I414" s="174"/>
      <c r="J414" s="356"/>
      <c r="K414" s="174"/>
      <c r="L414" s="174"/>
      <c r="M414" s="174"/>
      <c r="Q414" s="174"/>
      <c r="AD414" s="116"/>
    </row>
    <row r="415" spans="3:30" s="115" customFormat="1" ht="12.75" customHeight="1" x14ac:dyDescent="0.3">
      <c r="C415" s="174"/>
      <c r="D415" s="174"/>
      <c r="E415" s="174"/>
      <c r="F415" s="174"/>
      <c r="G415" s="174"/>
      <c r="H415" s="174"/>
      <c r="I415" s="174"/>
      <c r="J415" s="356"/>
      <c r="K415" s="174"/>
      <c r="L415" s="174"/>
      <c r="M415" s="174"/>
      <c r="Q415" s="174"/>
      <c r="AD415" s="116"/>
    </row>
    <row r="416" spans="3:30" s="115" customFormat="1" ht="12.75" customHeight="1" x14ac:dyDescent="0.3">
      <c r="C416" s="174"/>
      <c r="D416" s="174"/>
      <c r="E416" s="174"/>
      <c r="F416" s="174"/>
      <c r="G416" s="174"/>
      <c r="H416" s="174"/>
      <c r="I416" s="174"/>
      <c r="J416" s="356"/>
      <c r="K416" s="174"/>
      <c r="L416" s="174"/>
      <c r="M416" s="174"/>
      <c r="Q416" s="174"/>
      <c r="AD416" s="116"/>
    </row>
    <row r="417" spans="3:30" s="115" customFormat="1" ht="12.75" customHeight="1" x14ac:dyDescent="0.3">
      <c r="C417" s="174"/>
      <c r="D417" s="174"/>
      <c r="E417" s="174"/>
      <c r="F417" s="174"/>
      <c r="G417" s="174"/>
      <c r="H417" s="174"/>
      <c r="I417" s="174"/>
      <c r="J417" s="356"/>
      <c r="K417" s="174"/>
      <c r="L417" s="174"/>
      <c r="M417" s="174"/>
      <c r="Q417" s="174"/>
      <c r="AD417" s="116"/>
    </row>
    <row r="418" spans="3:30" s="115" customFormat="1" ht="12.75" customHeight="1" x14ac:dyDescent="0.3">
      <c r="C418" s="174"/>
      <c r="D418" s="174"/>
      <c r="E418" s="174"/>
      <c r="F418" s="174"/>
      <c r="G418" s="174"/>
      <c r="H418" s="174"/>
      <c r="I418" s="174"/>
      <c r="J418" s="356"/>
      <c r="K418" s="174"/>
      <c r="L418" s="174"/>
      <c r="M418" s="174"/>
      <c r="Q418" s="174"/>
      <c r="AD418" s="116"/>
    </row>
    <row r="419" spans="3:30" s="115" customFormat="1" ht="12.75" customHeight="1" x14ac:dyDescent="0.3">
      <c r="C419" s="174"/>
      <c r="D419" s="174"/>
      <c r="E419" s="174"/>
      <c r="F419" s="174"/>
      <c r="G419" s="174"/>
      <c r="H419" s="174"/>
      <c r="I419" s="174"/>
      <c r="J419" s="356"/>
      <c r="K419" s="174"/>
      <c r="L419" s="174"/>
      <c r="M419" s="174"/>
      <c r="Q419" s="174"/>
      <c r="AD419" s="116"/>
    </row>
    <row r="420" spans="3:30" s="115" customFormat="1" ht="12.75" customHeight="1" x14ac:dyDescent="0.3">
      <c r="C420" s="174"/>
      <c r="D420" s="174"/>
      <c r="E420" s="174"/>
      <c r="F420" s="174"/>
      <c r="G420" s="174"/>
      <c r="H420" s="174"/>
      <c r="I420" s="174"/>
      <c r="J420" s="356"/>
      <c r="K420" s="174"/>
      <c r="L420" s="174"/>
      <c r="M420" s="174"/>
      <c r="Q420" s="174"/>
      <c r="AD420" s="116"/>
    </row>
    <row r="421" spans="3:30" s="115" customFormat="1" ht="12.75" customHeight="1" x14ac:dyDescent="0.3">
      <c r="C421" s="174"/>
      <c r="D421" s="174"/>
      <c r="E421" s="174"/>
      <c r="F421" s="174"/>
      <c r="G421" s="174"/>
      <c r="H421" s="174"/>
      <c r="I421" s="174"/>
      <c r="J421" s="356"/>
      <c r="K421" s="174"/>
      <c r="L421" s="174"/>
      <c r="M421" s="174"/>
      <c r="Q421" s="174"/>
      <c r="AD421" s="116"/>
    </row>
    <row r="422" spans="3:30" s="115" customFormat="1" ht="12.75" customHeight="1" x14ac:dyDescent="0.3">
      <c r="C422" s="174"/>
      <c r="D422" s="174"/>
      <c r="E422" s="174"/>
      <c r="F422" s="174"/>
      <c r="G422" s="174"/>
      <c r="H422" s="174"/>
      <c r="I422" s="174"/>
      <c r="J422" s="356"/>
      <c r="K422" s="174"/>
      <c r="L422" s="174"/>
      <c r="M422" s="174"/>
      <c r="Q422" s="174"/>
      <c r="AD422" s="116"/>
    </row>
    <row r="423" spans="3:30" s="115" customFormat="1" ht="12.75" customHeight="1" x14ac:dyDescent="0.3">
      <c r="C423" s="174"/>
      <c r="D423" s="174"/>
      <c r="E423" s="174"/>
      <c r="F423" s="174"/>
      <c r="G423" s="174"/>
      <c r="H423" s="174"/>
      <c r="I423" s="174"/>
      <c r="J423" s="356"/>
      <c r="K423" s="174"/>
      <c r="L423" s="174"/>
      <c r="M423" s="174"/>
      <c r="Q423" s="174"/>
      <c r="AD423" s="116"/>
    </row>
    <row r="424" spans="3:30" s="115" customFormat="1" ht="12.75" customHeight="1" x14ac:dyDescent="0.3">
      <c r="C424" s="174"/>
      <c r="D424" s="174"/>
      <c r="E424" s="174"/>
      <c r="F424" s="174"/>
      <c r="G424" s="174"/>
      <c r="H424" s="174"/>
      <c r="I424" s="174"/>
      <c r="J424" s="356"/>
      <c r="K424" s="174"/>
      <c r="L424" s="174"/>
      <c r="M424" s="174"/>
      <c r="Q424" s="174"/>
      <c r="AD424" s="116"/>
    </row>
    <row r="425" spans="3:30" s="115" customFormat="1" ht="12.75" customHeight="1" x14ac:dyDescent="0.3">
      <c r="C425" s="174"/>
      <c r="D425" s="174"/>
      <c r="E425" s="174"/>
      <c r="F425" s="174"/>
      <c r="G425" s="174"/>
      <c r="H425" s="174"/>
      <c r="I425" s="174"/>
      <c r="J425" s="356"/>
      <c r="K425" s="174"/>
      <c r="L425" s="174"/>
      <c r="M425" s="174"/>
      <c r="Q425" s="174"/>
      <c r="AD425" s="116"/>
    </row>
    <row r="426" spans="3:30" s="115" customFormat="1" ht="12.75" customHeight="1" x14ac:dyDescent="0.3">
      <c r="C426" s="174"/>
      <c r="D426" s="174"/>
      <c r="E426" s="174"/>
      <c r="F426" s="174"/>
      <c r="G426" s="174"/>
      <c r="H426" s="174"/>
      <c r="I426" s="174"/>
      <c r="J426" s="356"/>
      <c r="K426" s="174"/>
      <c r="L426" s="174"/>
      <c r="M426" s="174"/>
      <c r="Q426" s="174"/>
      <c r="AD426" s="116"/>
    </row>
    <row r="427" spans="3:30" s="115" customFormat="1" ht="12.75" customHeight="1" x14ac:dyDescent="0.3">
      <c r="C427" s="174"/>
      <c r="D427" s="174"/>
      <c r="E427" s="174"/>
      <c r="F427" s="174"/>
      <c r="G427" s="174"/>
      <c r="H427" s="174"/>
      <c r="I427" s="174"/>
      <c r="J427" s="356"/>
      <c r="K427" s="174"/>
      <c r="L427" s="174"/>
      <c r="M427" s="174"/>
      <c r="Q427" s="174"/>
      <c r="AD427" s="116"/>
    </row>
    <row r="428" spans="3:30" s="115" customFormat="1" ht="12.75" customHeight="1" x14ac:dyDescent="0.3">
      <c r="C428" s="174"/>
      <c r="D428" s="174"/>
      <c r="E428" s="174"/>
      <c r="F428" s="174"/>
      <c r="G428" s="174"/>
      <c r="H428" s="174"/>
      <c r="I428" s="174"/>
      <c r="J428" s="356"/>
      <c r="K428" s="174"/>
      <c r="L428" s="174"/>
      <c r="M428" s="174"/>
      <c r="Q428" s="174"/>
      <c r="AD428" s="116"/>
    </row>
    <row r="429" spans="3:30" s="115" customFormat="1" ht="12.75" customHeight="1" x14ac:dyDescent="0.3">
      <c r="C429" s="174"/>
      <c r="D429" s="174"/>
      <c r="E429" s="174"/>
      <c r="F429" s="174"/>
      <c r="G429" s="174"/>
      <c r="H429" s="174"/>
      <c r="I429" s="174"/>
      <c r="J429" s="356"/>
      <c r="K429" s="174"/>
      <c r="L429" s="174"/>
      <c r="M429" s="174"/>
      <c r="Q429" s="174"/>
      <c r="AD429" s="116"/>
    </row>
    <row r="430" spans="3:30" s="115" customFormat="1" ht="12.75" customHeight="1" x14ac:dyDescent="0.3">
      <c r="C430" s="174"/>
      <c r="D430" s="174"/>
      <c r="E430" s="174"/>
      <c r="F430" s="174"/>
      <c r="G430" s="174"/>
      <c r="H430" s="174"/>
      <c r="I430" s="174"/>
      <c r="J430" s="356"/>
      <c r="K430" s="174"/>
      <c r="L430" s="174"/>
      <c r="M430" s="174"/>
      <c r="Q430" s="174"/>
      <c r="AD430" s="116"/>
    </row>
    <row r="431" spans="3:30" s="115" customFormat="1" ht="12.75" customHeight="1" x14ac:dyDescent="0.3">
      <c r="C431" s="174"/>
      <c r="D431" s="174"/>
      <c r="E431" s="174"/>
      <c r="F431" s="174"/>
      <c r="G431" s="174"/>
      <c r="H431" s="174"/>
      <c r="I431" s="174"/>
      <c r="J431" s="356"/>
      <c r="K431" s="174"/>
      <c r="L431" s="174"/>
      <c r="M431" s="174"/>
      <c r="Q431" s="174"/>
      <c r="AD431" s="116"/>
    </row>
    <row r="432" spans="3:30" s="115" customFormat="1" ht="12.75" customHeight="1" x14ac:dyDescent="0.3">
      <c r="C432" s="174"/>
      <c r="D432" s="174"/>
      <c r="E432" s="174"/>
      <c r="F432" s="174"/>
      <c r="G432" s="174"/>
      <c r="H432" s="174"/>
      <c r="I432" s="174"/>
      <c r="J432" s="356"/>
      <c r="K432" s="174"/>
      <c r="L432" s="174"/>
      <c r="M432" s="174"/>
      <c r="Q432" s="174"/>
      <c r="AD432" s="116"/>
    </row>
    <row r="433" spans="3:30" s="115" customFormat="1" ht="12.75" customHeight="1" x14ac:dyDescent="0.3">
      <c r="C433" s="174"/>
      <c r="D433" s="174"/>
      <c r="E433" s="174"/>
      <c r="F433" s="174"/>
      <c r="G433" s="174"/>
      <c r="H433" s="174"/>
      <c r="I433" s="174"/>
      <c r="J433" s="356"/>
      <c r="K433" s="174"/>
      <c r="L433" s="174"/>
      <c r="M433" s="174"/>
      <c r="Q433" s="174"/>
      <c r="AD433" s="116"/>
    </row>
    <row r="434" spans="3:30" s="115" customFormat="1" ht="12.75" customHeight="1" x14ac:dyDescent="0.3">
      <c r="C434" s="174"/>
      <c r="D434" s="174"/>
      <c r="E434" s="174"/>
      <c r="F434" s="174"/>
      <c r="G434" s="174"/>
      <c r="H434" s="174"/>
      <c r="I434" s="174"/>
      <c r="J434" s="356"/>
      <c r="K434" s="174"/>
      <c r="L434" s="174"/>
      <c r="M434" s="174"/>
      <c r="Q434" s="174"/>
      <c r="AD434" s="116"/>
    </row>
    <row r="435" spans="3:30" s="115" customFormat="1" ht="12.75" customHeight="1" x14ac:dyDescent="0.3">
      <c r="C435" s="174"/>
      <c r="D435" s="174"/>
      <c r="E435" s="174"/>
      <c r="F435" s="174"/>
      <c r="G435" s="174"/>
      <c r="H435" s="174"/>
      <c r="I435" s="174"/>
      <c r="J435" s="356"/>
      <c r="K435" s="174"/>
      <c r="L435" s="174"/>
      <c r="M435" s="174"/>
      <c r="Q435" s="174"/>
      <c r="AD435" s="116"/>
    </row>
    <row r="436" spans="3:30" s="115" customFormat="1" ht="12.75" customHeight="1" x14ac:dyDescent="0.3">
      <c r="C436" s="174"/>
      <c r="D436" s="174"/>
      <c r="E436" s="174"/>
      <c r="F436" s="174"/>
      <c r="G436" s="174"/>
      <c r="H436" s="174"/>
      <c r="I436" s="174"/>
      <c r="J436" s="356"/>
      <c r="K436" s="174"/>
      <c r="L436" s="174"/>
      <c r="M436" s="174"/>
      <c r="Q436" s="174"/>
      <c r="AD436" s="116"/>
    </row>
    <row r="437" spans="3:30" s="115" customFormat="1" ht="12.75" customHeight="1" x14ac:dyDescent="0.3">
      <c r="C437" s="174"/>
      <c r="D437" s="174"/>
      <c r="E437" s="174"/>
      <c r="F437" s="174"/>
      <c r="G437" s="174"/>
      <c r="H437" s="174"/>
      <c r="I437" s="174"/>
      <c r="J437" s="356"/>
      <c r="K437" s="174"/>
      <c r="L437" s="174"/>
      <c r="M437" s="174"/>
      <c r="Q437" s="174"/>
      <c r="AD437" s="116"/>
    </row>
    <row r="438" spans="3:30" s="115" customFormat="1" ht="12.75" customHeight="1" x14ac:dyDescent="0.3">
      <c r="C438" s="174"/>
      <c r="D438" s="174"/>
      <c r="E438" s="174"/>
      <c r="F438" s="174"/>
      <c r="G438" s="174"/>
      <c r="H438" s="174"/>
      <c r="I438" s="174"/>
      <c r="J438" s="356"/>
      <c r="K438" s="174"/>
      <c r="L438" s="174"/>
      <c r="M438" s="174"/>
      <c r="Q438" s="174"/>
      <c r="AD438" s="116"/>
    </row>
    <row r="439" spans="3:30" s="115" customFormat="1" ht="12.75" customHeight="1" x14ac:dyDescent="0.3">
      <c r="C439" s="174"/>
      <c r="D439" s="174"/>
      <c r="E439" s="174"/>
      <c r="F439" s="174"/>
      <c r="G439" s="174"/>
      <c r="H439" s="174"/>
      <c r="I439" s="174"/>
      <c r="J439" s="356"/>
      <c r="K439" s="174"/>
      <c r="L439" s="174"/>
      <c r="M439" s="174"/>
      <c r="Q439" s="174"/>
      <c r="AD439" s="116"/>
    </row>
    <row r="440" spans="3:30" s="115" customFormat="1" ht="12.75" customHeight="1" x14ac:dyDescent="0.3">
      <c r="C440" s="174"/>
      <c r="D440" s="174"/>
      <c r="E440" s="174"/>
      <c r="F440" s="174"/>
      <c r="G440" s="174"/>
      <c r="H440" s="174"/>
      <c r="I440" s="174"/>
      <c r="J440" s="356"/>
      <c r="K440" s="174"/>
      <c r="L440" s="174"/>
      <c r="M440" s="174"/>
      <c r="Q440" s="174"/>
      <c r="AD440" s="116"/>
    </row>
    <row r="441" spans="3:30" s="115" customFormat="1" ht="12.75" customHeight="1" x14ac:dyDescent="0.3">
      <c r="C441" s="174"/>
      <c r="D441" s="174"/>
      <c r="E441" s="174"/>
      <c r="F441" s="174"/>
      <c r="G441" s="174"/>
      <c r="H441" s="174"/>
      <c r="I441" s="174"/>
      <c r="J441" s="356"/>
      <c r="K441" s="174"/>
      <c r="L441" s="174"/>
      <c r="M441" s="174"/>
      <c r="Q441" s="174"/>
      <c r="AD441" s="116"/>
    </row>
    <row r="442" spans="3:30" s="115" customFormat="1" ht="12.75" customHeight="1" x14ac:dyDescent="0.3">
      <c r="C442" s="174"/>
      <c r="D442" s="174"/>
      <c r="E442" s="174"/>
      <c r="F442" s="174"/>
      <c r="G442" s="174"/>
      <c r="H442" s="174"/>
      <c r="I442" s="174"/>
      <c r="J442" s="356"/>
      <c r="K442" s="174"/>
      <c r="L442" s="174"/>
      <c r="M442" s="174"/>
      <c r="Q442" s="174"/>
      <c r="AD442" s="116"/>
    </row>
    <row r="443" spans="3:30" s="115" customFormat="1" ht="12.75" customHeight="1" x14ac:dyDescent="0.3">
      <c r="C443" s="174"/>
      <c r="D443" s="174"/>
      <c r="E443" s="174"/>
      <c r="F443" s="174"/>
      <c r="G443" s="174"/>
      <c r="H443" s="174"/>
      <c r="I443" s="174"/>
      <c r="J443" s="356"/>
      <c r="K443" s="174"/>
      <c r="L443" s="174"/>
      <c r="M443" s="174"/>
      <c r="Q443" s="174"/>
      <c r="AD443" s="116"/>
    </row>
    <row r="444" spans="3:30" s="115" customFormat="1" ht="12.75" customHeight="1" x14ac:dyDescent="0.3">
      <c r="C444" s="174"/>
      <c r="D444" s="174"/>
      <c r="E444" s="174"/>
      <c r="F444" s="174"/>
      <c r="G444" s="174"/>
      <c r="H444" s="174"/>
      <c r="I444" s="174"/>
      <c r="J444" s="356"/>
      <c r="K444" s="174"/>
      <c r="L444" s="174"/>
      <c r="M444" s="174"/>
      <c r="Q444" s="174"/>
      <c r="AD444" s="116"/>
    </row>
    <row r="445" spans="3:30" s="115" customFormat="1" ht="12.75" customHeight="1" x14ac:dyDescent="0.3">
      <c r="C445" s="174"/>
      <c r="D445" s="174"/>
      <c r="E445" s="174"/>
      <c r="F445" s="174"/>
      <c r="G445" s="174"/>
      <c r="H445" s="174"/>
      <c r="I445" s="174"/>
      <c r="J445" s="356"/>
      <c r="K445" s="174"/>
      <c r="L445" s="174"/>
      <c r="M445" s="174"/>
      <c r="Q445" s="174"/>
      <c r="AD445" s="116"/>
    </row>
    <row r="446" spans="3:30" s="115" customFormat="1" ht="12.75" customHeight="1" x14ac:dyDescent="0.3">
      <c r="C446" s="174"/>
      <c r="D446" s="174"/>
      <c r="E446" s="174"/>
      <c r="F446" s="174"/>
      <c r="G446" s="174"/>
      <c r="H446" s="174"/>
      <c r="I446" s="174"/>
      <c r="J446" s="356"/>
      <c r="K446" s="174"/>
      <c r="L446" s="174"/>
      <c r="M446" s="174"/>
      <c r="Q446" s="174"/>
      <c r="AD446" s="116"/>
    </row>
    <row r="447" spans="3:30" s="115" customFormat="1" ht="12.75" customHeight="1" x14ac:dyDescent="0.3">
      <c r="C447" s="174"/>
      <c r="D447" s="174"/>
      <c r="E447" s="174"/>
      <c r="F447" s="174"/>
      <c r="G447" s="174"/>
      <c r="H447" s="174"/>
      <c r="I447" s="174"/>
      <c r="J447" s="356"/>
      <c r="K447" s="174"/>
      <c r="L447" s="174"/>
      <c r="M447" s="174"/>
      <c r="Q447" s="174"/>
      <c r="AD447" s="116"/>
    </row>
    <row r="448" spans="3:30" s="115" customFormat="1" ht="12.75" customHeight="1" x14ac:dyDescent="0.3">
      <c r="C448" s="174"/>
      <c r="D448" s="174"/>
      <c r="E448" s="174"/>
      <c r="F448" s="174"/>
      <c r="G448" s="174"/>
      <c r="H448" s="174"/>
      <c r="I448" s="174"/>
      <c r="J448" s="356"/>
      <c r="K448" s="174"/>
      <c r="L448" s="174"/>
      <c r="M448" s="174"/>
      <c r="Q448" s="174"/>
      <c r="AD448" s="116"/>
    </row>
    <row r="449" spans="3:30" s="115" customFormat="1" ht="12.75" customHeight="1" x14ac:dyDescent="0.3">
      <c r="C449" s="174"/>
      <c r="D449" s="174"/>
      <c r="E449" s="174"/>
      <c r="F449" s="174"/>
      <c r="G449" s="174"/>
      <c r="H449" s="174"/>
      <c r="I449" s="174"/>
      <c r="J449" s="356"/>
      <c r="K449" s="174"/>
      <c r="L449" s="174"/>
      <c r="M449" s="174"/>
      <c r="Q449" s="174"/>
      <c r="AD449" s="116"/>
    </row>
    <row r="450" spans="3:30" s="115" customFormat="1" ht="12.75" customHeight="1" x14ac:dyDescent="0.3">
      <c r="C450" s="174"/>
      <c r="D450" s="174"/>
      <c r="E450" s="174"/>
      <c r="F450" s="174"/>
      <c r="G450" s="174"/>
      <c r="H450" s="174"/>
      <c r="I450" s="174"/>
      <c r="J450" s="356"/>
      <c r="K450" s="174"/>
      <c r="L450" s="174"/>
      <c r="M450" s="174"/>
      <c r="Q450" s="174"/>
      <c r="AD450" s="116"/>
    </row>
    <row r="451" spans="3:30" s="115" customFormat="1" ht="12.75" customHeight="1" x14ac:dyDescent="0.3">
      <c r="C451" s="174"/>
      <c r="D451" s="174"/>
      <c r="E451" s="174"/>
      <c r="F451" s="174"/>
      <c r="G451" s="174"/>
      <c r="H451" s="174"/>
      <c r="I451" s="174"/>
      <c r="J451" s="356"/>
      <c r="K451" s="174"/>
      <c r="L451" s="174"/>
      <c r="M451" s="174"/>
      <c r="Q451" s="174"/>
      <c r="AD451" s="116"/>
    </row>
    <row r="452" spans="3:30" s="115" customFormat="1" ht="12.75" customHeight="1" x14ac:dyDescent="0.3">
      <c r="C452" s="174"/>
      <c r="D452" s="174"/>
      <c r="E452" s="174"/>
      <c r="F452" s="174"/>
      <c r="G452" s="174"/>
      <c r="H452" s="174"/>
      <c r="I452" s="174"/>
      <c r="J452" s="356"/>
      <c r="K452" s="174"/>
      <c r="L452" s="174"/>
      <c r="M452" s="174"/>
      <c r="Q452" s="174"/>
      <c r="AD452" s="116"/>
    </row>
    <row r="453" spans="3:30" s="115" customFormat="1" ht="12.75" customHeight="1" x14ac:dyDescent="0.3">
      <c r="C453" s="174"/>
      <c r="D453" s="174"/>
      <c r="E453" s="174"/>
      <c r="F453" s="174"/>
      <c r="G453" s="174"/>
      <c r="H453" s="174"/>
      <c r="I453" s="174"/>
      <c r="J453" s="356"/>
      <c r="K453" s="174"/>
      <c r="L453" s="174"/>
      <c r="M453" s="174"/>
      <c r="Q453" s="174"/>
      <c r="AD453" s="116"/>
    </row>
    <row r="454" spans="3:30" s="115" customFormat="1" ht="12.75" customHeight="1" x14ac:dyDescent="0.3">
      <c r="C454" s="174"/>
      <c r="D454" s="174"/>
      <c r="E454" s="174"/>
      <c r="F454" s="174"/>
      <c r="G454" s="174"/>
      <c r="H454" s="174"/>
      <c r="I454" s="174"/>
      <c r="J454" s="356"/>
      <c r="K454" s="174"/>
      <c r="L454" s="174"/>
      <c r="M454" s="174"/>
      <c r="Q454" s="174"/>
      <c r="AD454" s="116"/>
    </row>
    <row r="455" spans="3:30" s="115" customFormat="1" ht="12.75" customHeight="1" x14ac:dyDescent="0.3">
      <c r="C455" s="174"/>
      <c r="D455" s="174"/>
      <c r="E455" s="174"/>
      <c r="F455" s="174"/>
      <c r="G455" s="174"/>
      <c r="H455" s="174"/>
      <c r="I455" s="174"/>
      <c r="J455" s="356"/>
      <c r="K455" s="174"/>
      <c r="L455" s="174"/>
      <c r="M455" s="174"/>
      <c r="Q455" s="174"/>
      <c r="AD455" s="116"/>
    </row>
    <row r="456" spans="3:30" s="115" customFormat="1" ht="12.75" customHeight="1" x14ac:dyDescent="0.3">
      <c r="C456" s="174"/>
      <c r="D456" s="174"/>
      <c r="E456" s="174"/>
      <c r="F456" s="174"/>
      <c r="G456" s="174"/>
      <c r="H456" s="174"/>
      <c r="I456" s="174"/>
      <c r="J456" s="356"/>
      <c r="K456" s="174"/>
      <c r="L456" s="174"/>
      <c r="M456" s="174"/>
      <c r="Q456" s="174"/>
      <c r="AD456" s="116"/>
    </row>
    <row r="457" spans="3:30" s="115" customFormat="1" ht="12.75" customHeight="1" x14ac:dyDescent="0.3">
      <c r="C457" s="174"/>
      <c r="D457" s="174"/>
      <c r="E457" s="174"/>
      <c r="F457" s="174"/>
      <c r="G457" s="174"/>
      <c r="H457" s="174"/>
      <c r="I457" s="174"/>
      <c r="J457" s="356"/>
      <c r="K457" s="174"/>
      <c r="L457" s="174"/>
      <c r="M457" s="174"/>
      <c r="Q457" s="174"/>
      <c r="AD457" s="116"/>
    </row>
    <row r="458" spans="3:30" s="115" customFormat="1" ht="12.75" customHeight="1" x14ac:dyDescent="0.3">
      <c r="C458" s="174"/>
      <c r="D458" s="174"/>
      <c r="E458" s="174"/>
      <c r="F458" s="174"/>
      <c r="G458" s="174"/>
      <c r="H458" s="174"/>
      <c r="I458" s="174"/>
      <c r="J458" s="356"/>
      <c r="K458" s="174"/>
      <c r="L458" s="174"/>
      <c r="M458" s="174"/>
      <c r="Q458" s="174"/>
      <c r="AD458" s="116"/>
    </row>
    <row r="459" spans="3:30" s="115" customFormat="1" ht="12.75" customHeight="1" x14ac:dyDescent="0.3">
      <c r="C459" s="174"/>
      <c r="D459" s="174"/>
      <c r="E459" s="174"/>
      <c r="F459" s="174"/>
      <c r="G459" s="174"/>
      <c r="H459" s="174"/>
      <c r="I459" s="174"/>
      <c r="J459" s="356"/>
      <c r="K459" s="174"/>
      <c r="L459" s="174"/>
      <c r="M459" s="174"/>
      <c r="Q459" s="174"/>
      <c r="AD459" s="116"/>
    </row>
    <row r="460" spans="3:30" s="115" customFormat="1" ht="12.75" customHeight="1" x14ac:dyDescent="0.3">
      <c r="C460" s="174"/>
      <c r="D460" s="174"/>
      <c r="E460" s="174"/>
      <c r="F460" s="174"/>
      <c r="G460" s="174"/>
      <c r="H460" s="174"/>
      <c r="I460" s="174"/>
      <c r="J460" s="356"/>
      <c r="K460" s="174"/>
      <c r="L460" s="174"/>
      <c r="M460" s="174"/>
      <c r="Q460" s="174"/>
      <c r="AD460" s="116"/>
    </row>
    <row r="461" spans="3:30" s="115" customFormat="1" ht="12.75" customHeight="1" x14ac:dyDescent="0.3">
      <c r="C461" s="174"/>
      <c r="D461" s="174"/>
      <c r="E461" s="174"/>
      <c r="F461" s="174"/>
      <c r="G461" s="174"/>
      <c r="H461" s="174"/>
      <c r="I461" s="174"/>
      <c r="J461" s="356"/>
      <c r="K461" s="174"/>
      <c r="L461" s="174"/>
      <c r="M461" s="174"/>
      <c r="Q461" s="174"/>
      <c r="AD461" s="116"/>
    </row>
    <row r="462" spans="3:30" s="115" customFormat="1" ht="12.75" customHeight="1" x14ac:dyDescent="0.3">
      <c r="C462" s="174"/>
      <c r="D462" s="174"/>
      <c r="E462" s="174"/>
      <c r="F462" s="174"/>
      <c r="G462" s="174"/>
      <c r="H462" s="174"/>
      <c r="I462" s="174"/>
      <c r="J462" s="356"/>
      <c r="K462" s="174"/>
      <c r="L462" s="174"/>
      <c r="M462" s="174"/>
      <c r="Q462" s="174"/>
      <c r="AD462" s="116"/>
    </row>
    <row r="463" spans="3:30" s="115" customFormat="1" ht="12.75" customHeight="1" x14ac:dyDescent="0.3">
      <c r="C463" s="174"/>
      <c r="D463" s="174"/>
      <c r="E463" s="174"/>
      <c r="F463" s="174"/>
      <c r="G463" s="174"/>
      <c r="H463" s="174"/>
      <c r="I463" s="174"/>
      <c r="J463" s="356"/>
      <c r="K463" s="174"/>
      <c r="L463" s="174"/>
      <c r="M463" s="174"/>
      <c r="Q463" s="174"/>
      <c r="AD463" s="116"/>
    </row>
    <row r="464" spans="3:30" s="115" customFormat="1" ht="12.75" customHeight="1" x14ac:dyDescent="0.3">
      <c r="C464" s="174"/>
      <c r="D464" s="174"/>
      <c r="E464" s="174"/>
      <c r="F464" s="174"/>
      <c r="G464" s="174"/>
      <c r="H464" s="174"/>
      <c r="I464" s="174"/>
      <c r="J464" s="356"/>
      <c r="K464" s="174"/>
      <c r="L464" s="174"/>
      <c r="M464" s="174"/>
      <c r="Q464" s="174"/>
      <c r="AD464" s="116"/>
    </row>
    <row r="465" spans="3:30" s="115" customFormat="1" ht="12.75" customHeight="1" x14ac:dyDescent="0.3">
      <c r="C465" s="174"/>
      <c r="D465" s="174"/>
      <c r="E465" s="174"/>
      <c r="F465" s="174"/>
      <c r="G465" s="174"/>
      <c r="H465" s="174"/>
      <c r="I465" s="174"/>
      <c r="J465" s="356"/>
      <c r="K465" s="174"/>
      <c r="L465" s="174"/>
      <c r="M465" s="174"/>
      <c r="Q465" s="174"/>
      <c r="AD465" s="116"/>
    </row>
    <row r="466" spans="3:30" s="115" customFormat="1" ht="12.75" customHeight="1" x14ac:dyDescent="0.3">
      <c r="C466" s="174"/>
      <c r="D466" s="174"/>
      <c r="E466" s="174"/>
      <c r="F466" s="174"/>
      <c r="G466" s="174"/>
      <c r="H466" s="174"/>
      <c r="I466" s="174"/>
      <c r="J466" s="356"/>
      <c r="K466" s="174"/>
      <c r="L466" s="174"/>
      <c r="M466" s="174"/>
      <c r="Q466" s="174"/>
      <c r="AD466" s="116"/>
    </row>
    <row r="467" spans="3:30" s="115" customFormat="1" ht="12.75" customHeight="1" x14ac:dyDescent="0.3">
      <c r="C467" s="174"/>
      <c r="D467" s="174"/>
      <c r="E467" s="174"/>
      <c r="F467" s="174"/>
      <c r="G467" s="174"/>
      <c r="H467" s="174"/>
      <c r="I467" s="174"/>
      <c r="J467" s="356"/>
      <c r="K467" s="174"/>
      <c r="L467" s="174"/>
      <c r="M467" s="174"/>
      <c r="Q467" s="174"/>
      <c r="AD467" s="116"/>
    </row>
    <row r="468" spans="3:30" s="115" customFormat="1" ht="12.75" customHeight="1" x14ac:dyDescent="0.3">
      <c r="C468" s="174"/>
      <c r="D468" s="174"/>
      <c r="E468" s="174"/>
      <c r="F468" s="174"/>
      <c r="G468" s="174"/>
      <c r="H468" s="174"/>
      <c r="I468" s="174"/>
      <c r="J468" s="356"/>
      <c r="K468" s="174"/>
      <c r="L468" s="174"/>
      <c r="M468" s="174"/>
      <c r="Q468" s="174"/>
      <c r="AD468" s="116"/>
    </row>
    <row r="469" spans="3:30" s="115" customFormat="1" ht="12.75" customHeight="1" x14ac:dyDescent="0.3">
      <c r="C469" s="174"/>
      <c r="D469" s="174"/>
      <c r="E469" s="174"/>
      <c r="F469" s="174"/>
      <c r="G469" s="174"/>
      <c r="H469" s="174"/>
      <c r="I469" s="174"/>
      <c r="J469" s="356"/>
      <c r="K469" s="174"/>
      <c r="L469" s="174"/>
      <c r="M469" s="174"/>
      <c r="Q469" s="174"/>
      <c r="AD469" s="116"/>
    </row>
    <row r="470" spans="3:30" s="115" customFormat="1" ht="12.75" customHeight="1" x14ac:dyDescent="0.3">
      <c r="C470" s="174"/>
      <c r="D470" s="174"/>
      <c r="E470" s="174"/>
      <c r="F470" s="174"/>
      <c r="G470" s="174"/>
      <c r="H470" s="174"/>
      <c r="I470" s="174"/>
      <c r="J470" s="356"/>
      <c r="K470" s="174"/>
      <c r="L470" s="174"/>
      <c r="M470" s="174"/>
      <c r="Q470" s="174"/>
      <c r="AD470" s="116"/>
    </row>
    <row r="471" spans="3:30" s="115" customFormat="1" ht="12.75" customHeight="1" x14ac:dyDescent="0.3">
      <c r="C471" s="174"/>
      <c r="D471" s="174"/>
      <c r="E471" s="174"/>
      <c r="F471" s="174"/>
      <c r="G471" s="174"/>
      <c r="H471" s="174"/>
      <c r="I471" s="174"/>
      <c r="J471" s="356"/>
      <c r="K471" s="174"/>
      <c r="L471" s="174"/>
      <c r="M471" s="174"/>
      <c r="Q471" s="174"/>
      <c r="AD471" s="116"/>
    </row>
    <row r="472" spans="3:30" s="115" customFormat="1" ht="12.75" customHeight="1" x14ac:dyDescent="0.3">
      <c r="C472" s="174"/>
      <c r="D472" s="174"/>
      <c r="E472" s="174"/>
      <c r="F472" s="174"/>
      <c r="G472" s="174"/>
      <c r="H472" s="174"/>
      <c r="I472" s="174"/>
      <c r="J472" s="356"/>
      <c r="K472" s="174"/>
      <c r="L472" s="174"/>
      <c r="M472" s="174"/>
      <c r="Q472" s="174"/>
      <c r="AD472" s="116"/>
    </row>
    <row r="473" spans="3:30" s="115" customFormat="1" ht="12.75" customHeight="1" x14ac:dyDescent="0.3">
      <c r="C473" s="174"/>
      <c r="D473" s="174"/>
      <c r="E473" s="174"/>
      <c r="F473" s="174"/>
      <c r="G473" s="174"/>
      <c r="H473" s="174"/>
      <c r="I473" s="174"/>
      <c r="J473" s="356"/>
      <c r="K473" s="174"/>
      <c r="L473" s="174"/>
      <c r="M473" s="174"/>
      <c r="Q473" s="174"/>
      <c r="AD473" s="116"/>
    </row>
    <row r="474" spans="3:30" s="115" customFormat="1" ht="12.75" customHeight="1" x14ac:dyDescent="0.3">
      <c r="C474" s="174"/>
      <c r="D474" s="174"/>
      <c r="E474" s="174"/>
      <c r="F474" s="174"/>
      <c r="G474" s="174"/>
      <c r="H474" s="174"/>
      <c r="I474" s="174"/>
      <c r="J474" s="356"/>
      <c r="K474" s="174"/>
      <c r="L474" s="174"/>
      <c r="M474" s="174"/>
      <c r="Q474" s="174"/>
      <c r="AD474" s="116"/>
    </row>
    <row r="475" spans="3:30" s="115" customFormat="1" ht="12.75" customHeight="1" x14ac:dyDescent="0.3">
      <c r="C475" s="174"/>
      <c r="D475" s="174"/>
      <c r="E475" s="174"/>
      <c r="F475" s="174"/>
      <c r="G475" s="174"/>
      <c r="H475" s="174"/>
      <c r="I475" s="174"/>
      <c r="J475" s="356"/>
      <c r="K475" s="174"/>
      <c r="L475" s="174"/>
      <c r="M475" s="174"/>
      <c r="Q475" s="174"/>
      <c r="AD475" s="116"/>
    </row>
    <row r="476" spans="3:30" s="115" customFormat="1" ht="12.75" customHeight="1" x14ac:dyDescent="0.3">
      <c r="C476" s="174"/>
      <c r="D476" s="174"/>
      <c r="E476" s="174"/>
      <c r="F476" s="174"/>
      <c r="G476" s="174"/>
      <c r="H476" s="174"/>
      <c r="I476" s="174"/>
      <c r="J476" s="356"/>
      <c r="K476" s="174"/>
      <c r="L476" s="174"/>
      <c r="M476" s="174"/>
      <c r="Q476" s="174"/>
      <c r="AD476" s="116"/>
    </row>
    <row r="477" spans="3:30" s="115" customFormat="1" ht="12.75" customHeight="1" x14ac:dyDescent="0.3">
      <c r="C477" s="174"/>
      <c r="D477" s="174"/>
      <c r="E477" s="174"/>
      <c r="F477" s="174"/>
      <c r="G477" s="174"/>
      <c r="H477" s="174"/>
      <c r="I477" s="174"/>
      <c r="J477" s="356"/>
      <c r="K477" s="174"/>
      <c r="L477" s="174"/>
      <c r="M477" s="174"/>
      <c r="Q477" s="174"/>
      <c r="AD477" s="116"/>
    </row>
    <row r="478" spans="3:30" s="115" customFormat="1" ht="12.75" customHeight="1" x14ac:dyDescent="0.3">
      <c r="C478" s="174"/>
      <c r="D478" s="174"/>
      <c r="E478" s="174"/>
      <c r="F478" s="174"/>
      <c r="G478" s="174"/>
      <c r="H478" s="174"/>
      <c r="I478" s="174"/>
      <c r="J478" s="356"/>
      <c r="K478" s="174"/>
      <c r="L478" s="174"/>
      <c r="M478" s="174"/>
      <c r="Q478" s="174"/>
      <c r="AD478" s="116"/>
    </row>
    <row r="479" spans="3:30" s="115" customFormat="1" ht="12.75" customHeight="1" x14ac:dyDescent="0.3">
      <c r="C479" s="174"/>
      <c r="D479" s="174"/>
      <c r="E479" s="174"/>
      <c r="F479" s="174"/>
      <c r="G479" s="174"/>
      <c r="H479" s="174"/>
      <c r="I479" s="174"/>
      <c r="J479" s="356"/>
      <c r="K479" s="174"/>
      <c r="L479" s="174"/>
      <c r="M479" s="174"/>
      <c r="Q479" s="174"/>
      <c r="AD479" s="116"/>
    </row>
    <row r="480" spans="3:30" s="115" customFormat="1" ht="12.75" customHeight="1" x14ac:dyDescent="0.3">
      <c r="C480" s="174"/>
      <c r="D480" s="174"/>
      <c r="E480" s="174"/>
      <c r="F480" s="174"/>
      <c r="G480" s="174"/>
      <c r="H480" s="174"/>
      <c r="I480" s="174"/>
      <c r="J480" s="356"/>
      <c r="K480" s="174"/>
      <c r="L480" s="174"/>
      <c r="M480" s="174"/>
      <c r="Q480" s="174"/>
      <c r="AD480" s="116"/>
    </row>
    <row r="481" spans="3:30" s="115" customFormat="1" ht="12.75" customHeight="1" x14ac:dyDescent="0.3">
      <c r="C481" s="174"/>
      <c r="D481" s="174"/>
      <c r="E481" s="174"/>
      <c r="F481" s="174"/>
      <c r="G481" s="174"/>
      <c r="H481" s="174"/>
      <c r="I481" s="174"/>
      <c r="J481" s="356"/>
      <c r="K481" s="174"/>
      <c r="L481" s="174"/>
      <c r="M481" s="174"/>
      <c r="Q481" s="174"/>
      <c r="AD481" s="116"/>
    </row>
    <row r="482" spans="3:30" s="115" customFormat="1" ht="12.75" customHeight="1" x14ac:dyDescent="0.3">
      <c r="C482" s="174"/>
      <c r="D482" s="174"/>
      <c r="E482" s="174"/>
      <c r="F482" s="174"/>
      <c r="G482" s="174"/>
      <c r="H482" s="174"/>
      <c r="I482" s="174"/>
      <c r="J482" s="356"/>
      <c r="K482" s="174"/>
      <c r="L482" s="174"/>
      <c r="M482" s="174"/>
      <c r="Q482" s="174"/>
      <c r="AD482" s="116"/>
    </row>
    <row r="483" spans="3:30" s="115" customFormat="1" ht="12.75" customHeight="1" x14ac:dyDescent="0.3">
      <c r="C483" s="174"/>
      <c r="D483" s="174"/>
      <c r="E483" s="174"/>
      <c r="F483" s="174"/>
      <c r="G483" s="174"/>
      <c r="H483" s="174"/>
      <c r="I483" s="174"/>
      <c r="J483" s="356"/>
      <c r="K483" s="174"/>
      <c r="L483" s="174"/>
      <c r="M483" s="174"/>
      <c r="Q483" s="174"/>
      <c r="AD483" s="116"/>
    </row>
    <row r="484" spans="3:30" s="115" customFormat="1" ht="12.75" customHeight="1" x14ac:dyDescent="0.3">
      <c r="C484" s="174"/>
      <c r="D484" s="174"/>
      <c r="E484" s="174"/>
      <c r="F484" s="174"/>
      <c r="G484" s="174"/>
      <c r="H484" s="174"/>
      <c r="I484" s="174"/>
      <c r="J484" s="356"/>
      <c r="K484" s="174"/>
      <c r="L484" s="174"/>
      <c r="M484" s="174"/>
      <c r="Q484" s="174"/>
      <c r="AD484" s="116"/>
    </row>
    <row r="485" spans="3:30" s="115" customFormat="1" ht="12.75" customHeight="1" x14ac:dyDescent="0.3">
      <c r="C485" s="174"/>
      <c r="D485" s="174"/>
      <c r="E485" s="174"/>
      <c r="F485" s="174"/>
      <c r="G485" s="174"/>
      <c r="H485" s="174"/>
      <c r="I485" s="174"/>
      <c r="J485" s="356"/>
      <c r="K485" s="174"/>
      <c r="L485" s="174"/>
      <c r="M485" s="174"/>
      <c r="Q485" s="174"/>
      <c r="AD485" s="116"/>
    </row>
    <row r="486" spans="3:30" s="115" customFormat="1" ht="12.75" customHeight="1" x14ac:dyDescent="0.3">
      <c r="C486" s="174"/>
      <c r="D486" s="174"/>
      <c r="E486" s="174"/>
      <c r="F486" s="174"/>
      <c r="G486" s="174"/>
      <c r="H486" s="174"/>
      <c r="I486" s="174"/>
      <c r="J486" s="356"/>
      <c r="K486" s="174"/>
      <c r="L486" s="174"/>
      <c r="M486" s="174"/>
      <c r="Q486" s="174"/>
      <c r="AD486" s="116"/>
    </row>
    <row r="487" spans="3:30" s="115" customFormat="1" ht="12.75" customHeight="1" x14ac:dyDescent="0.3">
      <c r="C487" s="174"/>
      <c r="D487" s="174"/>
      <c r="E487" s="174"/>
      <c r="F487" s="174"/>
      <c r="G487" s="174"/>
      <c r="H487" s="174"/>
      <c r="I487" s="174"/>
      <c r="J487" s="356"/>
      <c r="K487" s="174"/>
      <c r="L487" s="174"/>
      <c r="M487" s="174"/>
      <c r="Q487" s="174"/>
      <c r="AD487" s="116"/>
    </row>
    <row r="488" spans="3:30" s="115" customFormat="1" ht="12.75" customHeight="1" x14ac:dyDescent="0.3">
      <c r="C488" s="174"/>
      <c r="D488" s="174"/>
      <c r="E488" s="174"/>
      <c r="F488" s="174"/>
      <c r="G488" s="174"/>
      <c r="H488" s="174"/>
      <c r="I488" s="174"/>
      <c r="J488" s="356"/>
      <c r="K488" s="174"/>
      <c r="L488" s="174"/>
      <c r="M488" s="174"/>
      <c r="Q488" s="174"/>
      <c r="AD488" s="116"/>
    </row>
    <row r="489" spans="3:30" s="115" customFormat="1" ht="12.75" customHeight="1" x14ac:dyDescent="0.3">
      <c r="C489" s="174"/>
      <c r="D489" s="174"/>
      <c r="E489" s="174"/>
      <c r="F489" s="174"/>
      <c r="G489" s="174"/>
      <c r="H489" s="174"/>
      <c r="I489" s="174"/>
      <c r="J489" s="356"/>
      <c r="K489" s="174"/>
      <c r="L489" s="174"/>
      <c r="M489" s="174"/>
      <c r="Q489" s="174"/>
      <c r="AD489" s="116"/>
    </row>
    <row r="490" spans="3:30" s="115" customFormat="1" ht="12.75" customHeight="1" x14ac:dyDescent="0.3">
      <c r="C490" s="174"/>
      <c r="D490" s="174"/>
      <c r="E490" s="174"/>
      <c r="F490" s="174"/>
      <c r="G490" s="174"/>
      <c r="H490" s="174"/>
      <c r="I490" s="174"/>
      <c r="J490" s="356"/>
      <c r="K490" s="174"/>
      <c r="L490" s="174"/>
      <c r="M490" s="174"/>
      <c r="Q490" s="174"/>
      <c r="AD490" s="116"/>
    </row>
    <row r="491" spans="3:30" s="115" customFormat="1" ht="12.75" customHeight="1" x14ac:dyDescent="0.3">
      <c r="C491" s="174"/>
      <c r="D491" s="174"/>
      <c r="E491" s="174"/>
      <c r="F491" s="174"/>
      <c r="G491" s="174"/>
      <c r="H491" s="174"/>
      <c r="I491" s="174"/>
      <c r="J491" s="356"/>
      <c r="K491" s="174"/>
      <c r="L491" s="174"/>
      <c r="M491" s="174"/>
      <c r="Q491" s="174"/>
      <c r="AD491" s="116"/>
    </row>
    <row r="492" spans="3:30" s="115" customFormat="1" ht="12.75" customHeight="1" x14ac:dyDescent="0.3">
      <c r="C492" s="174"/>
      <c r="D492" s="174"/>
      <c r="E492" s="174"/>
      <c r="F492" s="174"/>
      <c r="G492" s="174"/>
      <c r="H492" s="174"/>
      <c r="I492" s="174"/>
      <c r="J492" s="356"/>
      <c r="K492" s="174"/>
      <c r="L492" s="174"/>
      <c r="M492" s="174"/>
      <c r="Q492" s="174"/>
      <c r="AD492" s="116"/>
    </row>
    <row r="493" spans="3:30" s="115" customFormat="1" ht="12.75" customHeight="1" x14ac:dyDescent="0.3">
      <c r="C493" s="174"/>
      <c r="D493" s="174"/>
      <c r="E493" s="174"/>
      <c r="F493" s="174"/>
      <c r="G493" s="174"/>
      <c r="H493" s="174"/>
      <c r="I493" s="174"/>
      <c r="J493" s="356"/>
      <c r="K493" s="174"/>
      <c r="L493" s="174"/>
      <c r="M493" s="174"/>
      <c r="Q493" s="174"/>
      <c r="AD493" s="116"/>
    </row>
    <row r="494" spans="3:30" s="115" customFormat="1" ht="12.75" customHeight="1" x14ac:dyDescent="0.3">
      <c r="C494" s="174"/>
      <c r="D494" s="174"/>
      <c r="E494" s="174"/>
      <c r="F494" s="174"/>
      <c r="G494" s="174"/>
      <c r="H494" s="174"/>
      <c r="I494" s="174"/>
      <c r="J494" s="356"/>
      <c r="K494" s="174"/>
      <c r="L494" s="174"/>
      <c r="M494" s="174"/>
      <c r="Q494" s="174"/>
      <c r="AD494" s="116"/>
    </row>
    <row r="495" spans="3:30" s="115" customFormat="1" ht="12.75" customHeight="1" x14ac:dyDescent="0.3">
      <c r="C495" s="174"/>
      <c r="D495" s="174"/>
      <c r="E495" s="174"/>
      <c r="F495" s="174"/>
      <c r="G495" s="174"/>
      <c r="H495" s="174"/>
      <c r="I495" s="174"/>
      <c r="J495" s="356"/>
      <c r="K495" s="174"/>
      <c r="L495" s="174"/>
      <c r="M495" s="174"/>
      <c r="Q495" s="174"/>
      <c r="AD495" s="116"/>
    </row>
    <row r="496" spans="3:30" s="115" customFormat="1" ht="12.75" customHeight="1" x14ac:dyDescent="0.3">
      <c r="C496" s="174"/>
      <c r="D496" s="174"/>
      <c r="E496" s="174"/>
      <c r="F496" s="174"/>
      <c r="G496" s="174"/>
      <c r="H496" s="174"/>
      <c r="I496" s="174"/>
      <c r="J496" s="356"/>
      <c r="K496" s="174"/>
      <c r="L496" s="174"/>
      <c r="M496" s="174"/>
      <c r="Q496" s="174"/>
      <c r="AD496" s="116"/>
    </row>
    <row r="497" spans="3:30" s="115" customFormat="1" ht="12.75" customHeight="1" x14ac:dyDescent="0.3">
      <c r="C497" s="174"/>
      <c r="D497" s="174"/>
      <c r="E497" s="174"/>
      <c r="F497" s="174"/>
      <c r="G497" s="174"/>
      <c r="H497" s="174"/>
      <c r="I497" s="174"/>
      <c r="J497" s="356"/>
      <c r="K497" s="174"/>
      <c r="L497" s="174"/>
      <c r="M497" s="174"/>
      <c r="Q497" s="174"/>
      <c r="AD497" s="116"/>
    </row>
    <row r="498" spans="3:30" s="115" customFormat="1" ht="12.75" customHeight="1" x14ac:dyDescent="0.3">
      <c r="C498" s="174"/>
      <c r="D498" s="174"/>
      <c r="E498" s="174"/>
      <c r="F498" s="174"/>
      <c r="G498" s="174"/>
      <c r="H498" s="174"/>
      <c r="I498" s="174"/>
      <c r="J498" s="356"/>
      <c r="K498" s="174"/>
      <c r="L498" s="174"/>
      <c r="M498" s="174"/>
      <c r="Q498" s="174"/>
      <c r="AD498" s="116"/>
    </row>
    <row r="499" spans="3:30" s="115" customFormat="1" ht="12.75" customHeight="1" x14ac:dyDescent="0.3">
      <c r="C499" s="174"/>
      <c r="D499" s="174"/>
      <c r="E499" s="174"/>
      <c r="F499" s="174"/>
      <c r="G499" s="174"/>
      <c r="H499" s="174"/>
      <c r="I499" s="174"/>
      <c r="J499" s="356"/>
      <c r="K499" s="174"/>
      <c r="L499" s="174"/>
      <c r="M499" s="174"/>
      <c r="Q499" s="174"/>
      <c r="AD499" s="116"/>
    </row>
    <row r="500" spans="3:30" s="115" customFormat="1" ht="12.75" customHeight="1" x14ac:dyDescent="0.3">
      <c r="C500" s="174"/>
      <c r="D500" s="174"/>
      <c r="E500" s="174"/>
      <c r="F500" s="174"/>
      <c r="G500" s="174"/>
      <c r="H500" s="174"/>
      <c r="I500" s="174"/>
      <c r="J500" s="356"/>
      <c r="K500" s="174"/>
      <c r="L500" s="174"/>
      <c r="M500" s="174"/>
      <c r="Q500" s="174"/>
      <c r="AD500" s="116"/>
    </row>
    <row r="501" spans="3:30" s="115" customFormat="1" ht="12.75" customHeight="1" x14ac:dyDescent="0.3">
      <c r="C501" s="174"/>
      <c r="D501" s="174"/>
      <c r="E501" s="174"/>
      <c r="F501" s="174"/>
      <c r="G501" s="174"/>
      <c r="H501" s="174"/>
      <c r="I501" s="174"/>
      <c r="J501" s="356"/>
      <c r="K501" s="174"/>
      <c r="L501" s="174"/>
      <c r="M501" s="174"/>
      <c r="Q501" s="174"/>
      <c r="AD501" s="116"/>
    </row>
    <row r="502" spans="3:30" s="115" customFormat="1" ht="12.75" customHeight="1" x14ac:dyDescent="0.3">
      <c r="C502" s="174"/>
      <c r="D502" s="174"/>
      <c r="E502" s="174"/>
      <c r="F502" s="174"/>
      <c r="G502" s="174"/>
      <c r="H502" s="174"/>
      <c r="I502" s="174"/>
      <c r="J502" s="356"/>
      <c r="K502" s="174"/>
      <c r="L502" s="174"/>
      <c r="M502" s="174"/>
      <c r="Q502" s="174"/>
      <c r="AD502" s="116"/>
    </row>
    <row r="503" spans="3:30" s="115" customFormat="1" ht="12.75" customHeight="1" x14ac:dyDescent="0.3">
      <c r="C503" s="174"/>
      <c r="D503" s="174"/>
      <c r="E503" s="174"/>
      <c r="F503" s="174"/>
      <c r="G503" s="174"/>
      <c r="H503" s="174"/>
      <c r="I503" s="174"/>
      <c r="J503" s="356"/>
      <c r="K503" s="174"/>
      <c r="L503" s="174"/>
      <c r="M503" s="174"/>
      <c r="Q503" s="174"/>
      <c r="AD503" s="116"/>
    </row>
    <row r="504" spans="3:30" s="115" customFormat="1" ht="12.75" customHeight="1" x14ac:dyDescent="0.3">
      <c r="C504" s="174"/>
      <c r="D504" s="174"/>
      <c r="E504" s="174"/>
      <c r="F504" s="174"/>
      <c r="G504" s="174"/>
      <c r="H504" s="174"/>
      <c r="I504" s="174"/>
      <c r="J504" s="356"/>
      <c r="K504" s="174"/>
      <c r="L504" s="174"/>
      <c r="M504" s="174"/>
      <c r="Q504" s="174"/>
      <c r="AD504" s="116"/>
    </row>
    <row r="505" spans="3:30" s="115" customFormat="1" ht="12.75" customHeight="1" x14ac:dyDescent="0.3">
      <c r="C505" s="174"/>
      <c r="D505" s="174"/>
      <c r="E505" s="174"/>
      <c r="F505" s="174"/>
      <c r="G505" s="174"/>
      <c r="H505" s="174"/>
      <c r="I505" s="174"/>
      <c r="J505" s="356"/>
      <c r="K505" s="174"/>
      <c r="L505" s="174"/>
      <c r="M505" s="174"/>
      <c r="Q505" s="174"/>
      <c r="AD505" s="116"/>
    </row>
    <row r="506" spans="3:30" s="115" customFormat="1" ht="12.75" customHeight="1" x14ac:dyDescent="0.3">
      <c r="C506" s="174"/>
      <c r="D506" s="174"/>
      <c r="E506" s="174"/>
      <c r="F506" s="174"/>
      <c r="G506" s="174"/>
      <c r="H506" s="174"/>
      <c r="I506" s="174"/>
      <c r="J506" s="356"/>
      <c r="K506" s="174"/>
      <c r="L506" s="174"/>
      <c r="M506" s="174"/>
      <c r="Q506" s="174"/>
      <c r="AD506" s="116"/>
    </row>
    <row r="507" spans="3:30" s="115" customFormat="1" ht="12.75" customHeight="1" x14ac:dyDescent="0.3">
      <c r="C507" s="174"/>
      <c r="D507" s="174"/>
      <c r="E507" s="174"/>
      <c r="F507" s="174"/>
      <c r="G507" s="174"/>
      <c r="H507" s="174"/>
      <c r="I507" s="174"/>
      <c r="J507" s="356"/>
      <c r="K507" s="174"/>
      <c r="L507" s="174"/>
      <c r="M507" s="174"/>
      <c r="Q507" s="174"/>
      <c r="AD507" s="116"/>
    </row>
    <row r="508" spans="3:30" s="115" customFormat="1" ht="12.75" customHeight="1" x14ac:dyDescent="0.3">
      <c r="C508" s="174"/>
      <c r="D508" s="174"/>
      <c r="E508" s="174"/>
      <c r="F508" s="174"/>
      <c r="G508" s="174"/>
      <c r="H508" s="174"/>
      <c r="I508" s="174"/>
      <c r="J508" s="356"/>
      <c r="K508" s="174"/>
      <c r="L508" s="174"/>
      <c r="M508" s="174"/>
      <c r="Q508" s="174"/>
      <c r="AD508" s="116"/>
    </row>
    <row r="509" spans="3:30" s="115" customFormat="1" ht="12.75" customHeight="1" x14ac:dyDescent="0.3">
      <c r="C509" s="174"/>
      <c r="D509" s="174"/>
      <c r="E509" s="174"/>
      <c r="F509" s="174"/>
      <c r="G509" s="174"/>
      <c r="H509" s="174"/>
      <c r="I509" s="174"/>
      <c r="J509" s="356"/>
      <c r="K509" s="174"/>
      <c r="L509" s="174"/>
      <c r="M509" s="174"/>
      <c r="Q509" s="174"/>
      <c r="AD509" s="116"/>
    </row>
    <row r="510" spans="3:30" s="115" customFormat="1" ht="12.75" customHeight="1" x14ac:dyDescent="0.3">
      <c r="C510" s="174"/>
      <c r="D510" s="174"/>
      <c r="E510" s="174"/>
      <c r="F510" s="174"/>
      <c r="G510" s="174"/>
      <c r="H510" s="174"/>
      <c r="I510" s="174"/>
      <c r="J510" s="356"/>
      <c r="K510" s="174"/>
      <c r="L510" s="174"/>
      <c r="M510" s="174"/>
      <c r="Q510" s="174"/>
      <c r="AD510" s="116"/>
    </row>
    <row r="511" spans="3:30" s="115" customFormat="1" ht="12.75" customHeight="1" x14ac:dyDescent="0.3">
      <c r="C511" s="174"/>
      <c r="D511" s="174"/>
      <c r="E511" s="174"/>
      <c r="F511" s="174"/>
      <c r="G511" s="174"/>
      <c r="H511" s="174"/>
      <c r="I511" s="174"/>
      <c r="J511" s="356"/>
      <c r="K511" s="174"/>
      <c r="L511" s="174"/>
      <c r="M511" s="174"/>
      <c r="Q511" s="174"/>
      <c r="AD511" s="116"/>
    </row>
    <row r="512" spans="3:30" s="115" customFormat="1" ht="12.75" customHeight="1" x14ac:dyDescent="0.3">
      <c r="C512" s="174"/>
      <c r="D512" s="174"/>
      <c r="E512" s="174"/>
      <c r="F512" s="174"/>
      <c r="G512" s="174"/>
      <c r="H512" s="174"/>
      <c r="I512" s="174"/>
      <c r="J512" s="356"/>
      <c r="K512" s="174"/>
      <c r="L512" s="174"/>
      <c r="M512" s="174"/>
      <c r="Q512" s="174"/>
      <c r="AD512" s="116"/>
    </row>
    <row r="513" spans="3:30" s="115" customFormat="1" ht="12.75" customHeight="1" x14ac:dyDescent="0.3">
      <c r="C513" s="174"/>
      <c r="D513" s="174"/>
      <c r="E513" s="174"/>
      <c r="F513" s="174"/>
      <c r="G513" s="174"/>
      <c r="H513" s="174"/>
      <c r="I513" s="174"/>
      <c r="J513" s="356"/>
      <c r="K513" s="174"/>
      <c r="L513" s="174"/>
      <c r="M513" s="174"/>
      <c r="Q513" s="174"/>
      <c r="AD513" s="116"/>
    </row>
    <row r="514" spans="3:30" s="115" customFormat="1" ht="12.75" customHeight="1" x14ac:dyDescent="0.3">
      <c r="C514" s="174"/>
      <c r="D514" s="174"/>
      <c r="E514" s="174"/>
      <c r="F514" s="174"/>
      <c r="G514" s="174"/>
      <c r="H514" s="174"/>
      <c r="I514" s="174"/>
      <c r="J514" s="356"/>
      <c r="K514" s="174"/>
      <c r="L514" s="174"/>
      <c r="M514" s="174"/>
      <c r="Q514" s="174"/>
      <c r="AD514" s="116"/>
    </row>
    <row r="515" spans="3:30" s="115" customFormat="1" ht="12.75" customHeight="1" x14ac:dyDescent="0.3">
      <c r="C515" s="174"/>
      <c r="D515" s="174"/>
      <c r="E515" s="174"/>
      <c r="F515" s="174"/>
      <c r="G515" s="174"/>
      <c r="H515" s="174"/>
      <c r="I515" s="174"/>
      <c r="J515" s="356"/>
      <c r="K515" s="174"/>
      <c r="L515" s="174"/>
      <c r="M515" s="174"/>
      <c r="Q515" s="174"/>
      <c r="AD515" s="116"/>
    </row>
    <row r="516" spans="3:30" s="115" customFormat="1" ht="12.75" customHeight="1" x14ac:dyDescent="0.3">
      <c r="C516" s="174"/>
      <c r="D516" s="174"/>
      <c r="E516" s="174"/>
      <c r="F516" s="174"/>
      <c r="G516" s="174"/>
      <c r="H516" s="174"/>
      <c r="I516" s="174"/>
      <c r="J516" s="356"/>
      <c r="K516" s="174"/>
      <c r="L516" s="174"/>
      <c r="M516" s="174"/>
      <c r="Q516" s="174"/>
      <c r="AD516" s="116"/>
    </row>
    <row r="517" spans="3:30" s="115" customFormat="1" ht="12.75" customHeight="1" x14ac:dyDescent="0.3">
      <c r="C517" s="174"/>
      <c r="D517" s="174"/>
      <c r="E517" s="174"/>
      <c r="F517" s="174"/>
      <c r="G517" s="174"/>
      <c r="H517" s="174"/>
      <c r="I517" s="174"/>
      <c r="J517" s="356"/>
      <c r="K517" s="174"/>
      <c r="L517" s="174"/>
      <c r="M517" s="174"/>
      <c r="Q517" s="174"/>
      <c r="AD517" s="116"/>
    </row>
    <row r="518" spans="3:30" s="115" customFormat="1" ht="12.75" customHeight="1" x14ac:dyDescent="0.3">
      <c r="C518" s="174"/>
      <c r="D518" s="174"/>
      <c r="E518" s="174"/>
      <c r="F518" s="174"/>
      <c r="G518" s="174"/>
      <c r="H518" s="174"/>
      <c r="I518" s="174"/>
      <c r="J518" s="356"/>
      <c r="K518" s="174"/>
      <c r="L518" s="174"/>
      <c r="M518" s="174"/>
      <c r="Q518" s="174"/>
      <c r="AD518" s="116"/>
    </row>
    <row r="519" spans="3:30" s="115" customFormat="1" ht="12.75" customHeight="1" x14ac:dyDescent="0.3">
      <c r="C519" s="174"/>
      <c r="D519" s="174"/>
      <c r="E519" s="174"/>
      <c r="F519" s="174"/>
      <c r="G519" s="174"/>
      <c r="H519" s="174"/>
      <c r="I519" s="174"/>
      <c r="J519" s="356"/>
      <c r="K519" s="174"/>
      <c r="L519" s="174"/>
      <c r="M519" s="174"/>
      <c r="Q519" s="174"/>
      <c r="AD519" s="116"/>
    </row>
    <row r="520" spans="3:30" s="115" customFormat="1" ht="12.75" customHeight="1" x14ac:dyDescent="0.3">
      <c r="C520" s="174"/>
      <c r="D520" s="174"/>
      <c r="E520" s="174"/>
      <c r="F520" s="174"/>
      <c r="G520" s="174"/>
      <c r="H520" s="174"/>
      <c r="I520" s="174"/>
      <c r="J520" s="356"/>
      <c r="K520" s="174"/>
      <c r="L520" s="174"/>
      <c r="M520" s="174"/>
      <c r="Q520" s="174"/>
      <c r="AD520" s="116"/>
    </row>
    <row r="521" spans="3:30" s="115" customFormat="1" ht="12.75" customHeight="1" x14ac:dyDescent="0.3">
      <c r="C521" s="174"/>
      <c r="D521" s="174"/>
      <c r="E521" s="174"/>
      <c r="F521" s="174"/>
      <c r="G521" s="174"/>
      <c r="H521" s="174"/>
      <c r="I521" s="174"/>
      <c r="J521" s="356"/>
      <c r="K521" s="174"/>
      <c r="L521" s="174"/>
      <c r="M521" s="174"/>
      <c r="Q521" s="174"/>
      <c r="AD521" s="116"/>
    </row>
    <row r="522" spans="3:30" s="115" customFormat="1" ht="12.75" customHeight="1" x14ac:dyDescent="0.3">
      <c r="C522" s="174"/>
      <c r="D522" s="174"/>
      <c r="E522" s="174"/>
      <c r="F522" s="174"/>
      <c r="G522" s="174"/>
      <c r="H522" s="174"/>
      <c r="I522" s="174"/>
      <c r="J522" s="356"/>
      <c r="K522" s="174"/>
      <c r="L522" s="174"/>
      <c r="M522" s="174"/>
      <c r="Q522" s="174"/>
      <c r="AD522" s="116"/>
    </row>
    <row r="523" spans="3:30" s="115" customFormat="1" ht="12.75" customHeight="1" x14ac:dyDescent="0.3">
      <c r="C523" s="174"/>
      <c r="D523" s="174"/>
      <c r="E523" s="174"/>
      <c r="F523" s="174"/>
      <c r="G523" s="174"/>
      <c r="H523" s="174"/>
      <c r="I523" s="174"/>
      <c r="J523" s="356"/>
      <c r="K523" s="174"/>
      <c r="L523" s="174"/>
      <c r="M523" s="174"/>
      <c r="Q523" s="174"/>
      <c r="AD523" s="116"/>
    </row>
    <row r="524" spans="3:30" s="115" customFormat="1" ht="12.75" customHeight="1" x14ac:dyDescent="0.3">
      <c r="C524" s="174"/>
      <c r="D524" s="174"/>
      <c r="E524" s="174"/>
      <c r="F524" s="174"/>
      <c r="G524" s="174"/>
      <c r="H524" s="174"/>
      <c r="I524" s="174"/>
      <c r="J524" s="356"/>
      <c r="K524" s="174"/>
      <c r="L524" s="174"/>
      <c r="M524" s="174"/>
      <c r="Q524" s="174"/>
      <c r="AD524" s="116"/>
    </row>
    <row r="525" spans="3:30" s="115" customFormat="1" ht="12.75" customHeight="1" x14ac:dyDescent="0.3">
      <c r="C525" s="174"/>
      <c r="D525" s="174"/>
      <c r="E525" s="174"/>
      <c r="F525" s="174"/>
      <c r="G525" s="174"/>
      <c r="H525" s="174"/>
      <c r="I525" s="174"/>
      <c r="J525" s="356"/>
      <c r="K525" s="174"/>
      <c r="L525" s="174"/>
      <c r="M525" s="174"/>
      <c r="Q525" s="174"/>
      <c r="AD525" s="116"/>
    </row>
    <row r="526" spans="3:30" s="115" customFormat="1" ht="12.75" customHeight="1" x14ac:dyDescent="0.3">
      <c r="C526" s="174"/>
      <c r="D526" s="174"/>
      <c r="E526" s="174"/>
      <c r="F526" s="174"/>
      <c r="G526" s="174"/>
      <c r="H526" s="174"/>
      <c r="I526" s="174"/>
      <c r="J526" s="356"/>
      <c r="K526" s="174"/>
      <c r="L526" s="174"/>
      <c r="M526" s="174"/>
      <c r="Q526" s="174"/>
      <c r="AD526" s="116"/>
    </row>
    <row r="527" spans="3:30" s="115" customFormat="1" ht="12.75" customHeight="1" x14ac:dyDescent="0.3">
      <c r="C527" s="174"/>
      <c r="D527" s="174"/>
      <c r="E527" s="174"/>
      <c r="F527" s="174"/>
      <c r="G527" s="174"/>
      <c r="H527" s="174"/>
      <c r="I527" s="174"/>
      <c r="J527" s="356"/>
      <c r="K527" s="174"/>
      <c r="L527" s="174"/>
      <c r="M527" s="174"/>
      <c r="Q527" s="174"/>
      <c r="AD527" s="116"/>
    </row>
    <row r="528" spans="3:30" s="115" customFormat="1" ht="12.75" customHeight="1" x14ac:dyDescent="0.3">
      <c r="C528" s="174"/>
      <c r="D528" s="174"/>
      <c r="E528" s="174"/>
      <c r="F528" s="174"/>
      <c r="G528" s="174"/>
      <c r="H528" s="174"/>
      <c r="I528" s="174"/>
      <c r="J528" s="356"/>
      <c r="K528" s="174"/>
      <c r="L528" s="174"/>
      <c r="M528" s="174"/>
      <c r="Q528" s="174"/>
      <c r="AD528" s="116"/>
    </row>
    <row r="529" spans="3:30" s="115" customFormat="1" ht="12.75" customHeight="1" x14ac:dyDescent="0.3">
      <c r="C529" s="174"/>
      <c r="D529" s="174"/>
      <c r="E529" s="174"/>
      <c r="F529" s="174"/>
      <c r="G529" s="174"/>
      <c r="H529" s="174"/>
      <c r="I529" s="174"/>
      <c r="J529" s="356"/>
      <c r="K529" s="174"/>
      <c r="L529" s="174"/>
      <c r="M529" s="174"/>
      <c r="Q529" s="174"/>
      <c r="AD529" s="116"/>
    </row>
    <row r="530" spans="3:30" s="115" customFormat="1" ht="12.75" customHeight="1" x14ac:dyDescent="0.3">
      <c r="C530" s="174"/>
      <c r="D530" s="174"/>
      <c r="E530" s="174"/>
      <c r="F530" s="174"/>
      <c r="G530" s="174"/>
      <c r="H530" s="174"/>
      <c r="I530" s="174"/>
      <c r="J530" s="356"/>
      <c r="K530" s="174"/>
      <c r="L530" s="174"/>
      <c r="M530" s="174"/>
      <c r="Q530" s="174"/>
      <c r="AD530" s="116"/>
    </row>
    <row r="531" spans="3:30" s="115" customFormat="1" ht="12.75" customHeight="1" x14ac:dyDescent="0.3">
      <c r="C531" s="174"/>
      <c r="D531" s="174"/>
      <c r="E531" s="174"/>
      <c r="F531" s="174"/>
      <c r="G531" s="174"/>
      <c r="H531" s="174"/>
      <c r="I531" s="174"/>
      <c r="J531" s="356"/>
      <c r="K531" s="174"/>
      <c r="L531" s="174"/>
      <c r="M531" s="174"/>
      <c r="Q531" s="174"/>
      <c r="AD531" s="116"/>
    </row>
    <row r="532" spans="3:30" s="115" customFormat="1" ht="12.75" customHeight="1" x14ac:dyDescent="0.3">
      <c r="C532" s="174"/>
      <c r="D532" s="174"/>
      <c r="E532" s="174"/>
      <c r="F532" s="174"/>
      <c r="G532" s="174"/>
      <c r="H532" s="174"/>
      <c r="I532" s="174"/>
      <c r="J532" s="356"/>
      <c r="K532" s="174"/>
      <c r="L532" s="174"/>
      <c r="M532" s="174"/>
      <c r="Q532" s="174"/>
      <c r="AD532" s="116"/>
    </row>
    <row r="533" spans="3:30" s="115" customFormat="1" ht="12.75" customHeight="1" x14ac:dyDescent="0.3">
      <c r="C533" s="174"/>
      <c r="D533" s="174"/>
      <c r="E533" s="174"/>
      <c r="F533" s="174"/>
      <c r="G533" s="174"/>
      <c r="H533" s="174"/>
      <c r="I533" s="174"/>
      <c r="J533" s="356"/>
      <c r="K533" s="174"/>
      <c r="L533" s="174"/>
      <c r="M533" s="174"/>
      <c r="Q533" s="174"/>
      <c r="AD533" s="116"/>
    </row>
    <row r="534" spans="3:30" s="115" customFormat="1" ht="12.75" customHeight="1" x14ac:dyDescent="0.3">
      <c r="C534" s="174"/>
      <c r="D534" s="174"/>
      <c r="E534" s="174"/>
      <c r="F534" s="174"/>
      <c r="G534" s="174"/>
      <c r="H534" s="174"/>
      <c r="I534" s="174"/>
      <c r="J534" s="356"/>
      <c r="K534" s="174"/>
      <c r="L534" s="174"/>
      <c r="M534" s="174"/>
      <c r="Q534" s="174"/>
      <c r="AD534" s="116"/>
    </row>
    <row r="535" spans="3:30" s="115" customFormat="1" ht="12.75" customHeight="1" x14ac:dyDescent="0.3">
      <c r="C535" s="174"/>
      <c r="D535" s="174"/>
      <c r="E535" s="174"/>
      <c r="F535" s="174"/>
      <c r="G535" s="174"/>
      <c r="H535" s="174"/>
      <c r="I535" s="174"/>
      <c r="J535" s="356"/>
      <c r="K535" s="174"/>
      <c r="L535" s="174"/>
      <c r="M535" s="174"/>
      <c r="Q535" s="174"/>
      <c r="AD535" s="116"/>
    </row>
    <row r="536" spans="3:30" s="115" customFormat="1" ht="12.75" customHeight="1" x14ac:dyDescent="0.3">
      <c r="C536" s="174"/>
      <c r="D536" s="174"/>
      <c r="E536" s="174"/>
      <c r="F536" s="174"/>
      <c r="G536" s="174"/>
      <c r="H536" s="174"/>
      <c r="I536" s="174"/>
      <c r="J536" s="356"/>
      <c r="K536" s="174"/>
      <c r="L536" s="174"/>
      <c r="M536" s="174"/>
      <c r="Q536" s="174"/>
      <c r="AD536" s="116"/>
    </row>
    <row r="537" spans="3:30" s="115" customFormat="1" ht="12.75" customHeight="1" x14ac:dyDescent="0.3">
      <c r="C537" s="174"/>
      <c r="D537" s="174"/>
      <c r="E537" s="174"/>
      <c r="F537" s="174"/>
      <c r="G537" s="174"/>
      <c r="H537" s="174"/>
      <c r="I537" s="174"/>
      <c r="J537" s="356"/>
      <c r="K537" s="174"/>
      <c r="L537" s="174"/>
      <c r="M537" s="174"/>
      <c r="Q537" s="174"/>
      <c r="AD537" s="116"/>
    </row>
    <row r="538" spans="3:30" s="115" customFormat="1" ht="12.75" customHeight="1" x14ac:dyDescent="0.3">
      <c r="C538" s="174"/>
      <c r="D538" s="174"/>
      <c r="E538" s="174"/>
      <c r="F538" s="174"/>
      <c r="G538" s="174"/>
      <c r="H538" s="174"/>
      <c r="I538" s="174"/>
      <c r="J538" s="356"/>
      <c r="K538" s="174"/>
      <c r="L538" s="174"/>
      <c r="M538" s="174"/>
      <c r="Q538" s="174"/>
      <c r="AD538" s="116"/>
    </row>
    <row r="539" spans="3:30" ht="12.75" customHeight="1" x14ac:dyDescent="0.3">
      <c r="K539" s="174"/>
    </row>
    <row r="540" spans="3:30" ht="12.75" customHeight="1" x14ac:dyDescent="0.3">
      <c r="K540" s="174"/>
    </row>
  </sheetData>
  <mergeCells count="1">
    <mergeCell ref="C1:E1"/>
  </mergeCells>
  <phoneticPr fontId="0" type="noConversion"/>
  <conditionalFormatting sqref="R2:AC2">
    <cfRule type="expression" dxfId="0" priority="2">
      <formula>R2&lt;=#REF!</formula>
    </cfRule>
  </conditionalFormatting>
  <pageMargins left="0.86614173228346458" right="0.23622047244094491" top="0.59055118110236227" bottom="0.70866141732283472" header="0.51181102362204722" footer="0.39370078740157483"/>
  <pageSetup scale="64" orientation="portrait" cellComments="asDisplayed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1"/>
  <sheetViews>
    <sheetView zoomScale="80" zoomScaleNormal="80" workbookViewId="0">
      <pane ySplit="1" topLeftCell="A71" activePane="bottomLeft" state="frozen"/>
      <selection pane="bottomLeft" activeCell="K100" sqref="K100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.26953125" bestFit="1" customWidth="1"/>
    <col min="7" max="7" width="21.1796875" bestFit="1" customWidth="1"/>
    <col min="8" max="8" width="23.7265625" bestFit="1" customWidth="1"/>
    <col min="9" max="11" width="20.2695312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267"/>
      <c r="B1" s="267"/>
      <c r="C1" s="267"/>
      <c r="D1" s="267"/>
      <c r="E1" s="267"/>
      <c r="F1" s="268" t="s">
        <v>1044</v>
      </c>
      <c r="G1" s="268" t="s">
        <v>1045</v>
      </c>
      <c r="H1" s="268" t="s">
        <v>1046</v>
      </c>
      <c r="I1" s="268" t="s">
        <v>831</v>
      </c>
      <c r="J1" s="268" t="s">
        <v>1047</v>
      </c>
      <c r="K1" s="268" t="s">
        <v>934</v>
      </c>
      <c r="L1" s="404" t="s">
        <v>1048</v>
      </c>
      <c r="M1" s="213"/>
      <c r="N1" s="213"/>
    </row>
    <row r="2" spans="1:14" ht="12.75" customHeight="1" x14ac:dyDescent="0.25">
      <c r="A2" s="269" t="s">
        <v>1002</v>
      </c>
      <c r="B2" s="270" t="s">
        <v>1003</v>
      </c>
      <c r="C2" s="270" t="s">
        <v>1004</v>
      </c>
      <c r="D2" s="270" t="s">
        <v>1005</v>
      </c>
      <c r="E2" s="271"/>
      <c r="F2" s="270" t="s">
        <v>1006</v>
      </c>
      <c r="G2" s="270" t="s">
        <v>1007</v>
      </c>
      <c r="H2" s="270" t="s">
        <v>1049</v>
      </c>
      <c r="I2" s="270" t="s">
        <v>1008</v>
      </c>
      <c r="J2" s="270" t="s">
        <v>1009</v>
      </c>
      <c r="K2" s="270" t="s">
        <v>1010</v>
      </c>
      <c r="L2" s="404"/>
      <c r="M2" s="213"/>
      <c r="N2" s="213"/>
    </row>
    <row r="3" spans="1:14" ht="12.75" customHeight="1" x14ac:dyDescent="0.25">
      <c r="A3" s="269"/>
      <c r="B3" s="270"/>
      <c r="C3" s="270"/>
      <c r="D3" s="270"/>
      <c r="E3" s="271"/>
      <c r="F3" s="270" t="s">
        <v>1050</v>
      </c>
      <c r="G3" s="270" t="s">
        <v>1051</v>
      </c>
      <c r="H3" s="270">
        <v>0.59</v>
      </c>
      <c r="I3" s="270"/>
      <c r="J3" s="270" t="s">
        <v>1052</v>
      </c>
      <c r="K3" s="270"/>
      <c r="L3" s="405"/>
      <c r="M3" s="213"/>
      <c r="N3" s="213"/>
    </row>
    <row r="4" spans="1:14" ht="13" x14ac:dyDescent="0.3">
      <c r="A4" s="272">
        <v>42735</v>
      </c>
      <c r="B4" s="264">
        <v>836188.00000000023</v>
      </c>
      <c r="C4" s="265"/>
      <c r="D4" s="265"/>
      <c r="E4" s="266"/>
      <c r="F4" s="265">
        <v>-13766.475899999998</v>
      </c>
      <c r="G4" s="265">
        <v>3643.4212999999995</v>
      </c>
      <c r="H4" s="265">
        <v>-47455.629300000001</v>
      </c>
      <c r="I4" s="265">
        <v>-9566.5340999999989</v>
      </c>
      <c r="J4" s="265">
        <v>2531.8687</v>
      </c>
      <c r="K4" s="265">
        <v>-32977.640699999996</v>
      </c>
      <c r="L4" s="201"/>
      <c r="M4" s="213"/>
      <c r="N4" s="213"/>
    </row>
    <row r="5" spans="1:14" x14ac:dyDescent="0.25">
      <c r="A5" s="273" t="s">
        <v>832</v>
      </c>
      <c r="C5" s="201">
        <v>3633.11</v>
      </c>
      <c r="D5" s="201"/>
      <c r="E5" s="204"/>
      <c r="F5" s="201">
        <f>-0.59*C5</f>
        <v>-2143.5349000000001</v>
      </c>
      <c r="G5" s="201"/>
      <c r="H5" s="201"/>
      <c r="I5" s="201">
        <f>-0.41*C5</f>
        <v>-1489.5751</v>
      </c>
      <c r="J5" s="201"/>
      <c r="K5" s="202"/>
      <c r="L5" s="201">
        <f>C5</f>
        <v>3633.11</v>
      </c>
      <c r="M5" s="213"/>
      <c r="N5" s="213"/>
    </row>
    <row r="6" spans="1:14" x14ac:dyDescent="0.25">
      <c r="A6" s="273" t="s">
        <v>1011</v>
      </c>
      <c r="B6" s="201"/>
      <c r="C6" s="201"/>
      <c r="D6" s="201"/>
      <c r="E6" s="204"/>
      <c r="F6" s="201"/>
      <c r="G6" s="201"/>
      <c r="H6" s="201"/>
      <c r="I6" s="201"/>
      <c r="J6" s="201"/>
      <c r="K6" s="202"/>
      <c r="L6" s="201"/>
      <c r="M6" s="213"/>
      <c r="N6" s="213"/>
    </row>
    <row r="7" spans="1:14" x14ac:dyDescent="0.25">
      <c r="A7" s="273" t="s">
        <v>832</v>
      </c>
      <c r="B7" s="201"/>
      <c r="C7" s="201">
        <v>-3633.11</v>
      </c>
      <c r="D7" s="201"/>
      <c r="E7" s="204"/>
      <c r="F7" s="201"/>
      <c r="G7" s="201"/>
      <c r="H7" s="201"/>
      <c r="I7" s="201"/>
      <c r="J7" s="201"/>
      <c r="K7" s="202"/>
      <c r="L7" s="201">
        <f>C7</f>
        <v>-3633.11</v>
      </c>
      <c r="M7" s="213"/>
      <c r="N7" s="213"/>
    </row>
    <row r="8" spans="1:14" x14ac:dyDescent="0.25">
      <c r="A8" s="273" t="s">
        <v>1011</v>
      </c>
      <c r="B8" s="201"/>
      <c r="C8" s="201"/>
      <c r="D8" s="201"/>
      <c r="E8" s="204"/>
      <c r="F8" s="201"/>
      <c r="G8" s="201"/>
      <c r="H8" s="201"/>
      <c r="I8" s="201">
        <f>0.41*D8</f>
        <v>0</v>
      </c>
      <c r="J8" s="201"/>
      <c r="K8" s="202"/>
      <c r="L8" s="201"/>
      <c r="M8" s="213"/>
      <c r="N8" s="213"/>
    </row>
    <row r="9" spans="1:14" x14ac:dyDescent="0.25">
      <c r="A9" s="273" t="s">
        <v>1012</v>
      </c>
      <c r="B9" s="201"/>
      <c r="C9" s="201"/>
      <c r="D9" s="201">
        <v>-1539.86</v>
      </c>
      <c r="E9" s="201"/>
      <c r="F9" s="201"/>
      <c r="G9" s="201"/>
      <c r="H9" s="201"/>
      <c r="I9" s="201"/>
      <c r="J9" s="201"/>
      <c r="K9" s="202"/>
      <c r="L9" s="201">
        <v>-1539.86</v>
      </c>
      <c r="M9" s="213"/>
      <c r="N9" s="213"/>
    </row>
    <row r="10" spans="1:14" x14ac:dyDescent="0.25">
      <c r="A10" s="273" t="s">
        <v>1013</v>
      </c>
      <c r="B10" s="201"/>
      <c r="C10" s="201">
        <v>27161.86</v>
      </c>
      <c r="D10" s="201"/>
      <c r="E10" s="204"/>
      <c r="F10" s="202"/>
      <c r="G10" s="201"/>
      <c r="H10" s="201">
        <f>-0.59*L10</f>
        <v>-16025.4974</v>
      </c>
      <c r="I10" s="201"/>
      <c r="J10" s="201"/>
      <c r="K10" s="201">
        <f>-0.41*L10</f>
        <v>-11136.3626</v>
      </c>
      <c r="L10" s="201">
        <f>C10</f>
        <v>27161.86</v>
      </c>
      <c r="M10" s="213"/>
      <c r="N10" s="213"/>
    </row>
    <row r="11" spans="1:14" x14ac:dyDescent="0.25">
      <c r="A11" s="274">
        <v>42825</v>
      </c>
      <c r="B11" s="260">
        <f>SUM(B4:D10)</f>
        <v>861810.00000000023</v>
      </c>
      <c r="C11" s="261"/>
      <c r="D11" s="261"/>
      <c r="E11" s="262"/>
      <c r="F11" s="263">
        <f>SUM(F4:F10)</f>
        <v>-15910.010799999998</v>
      </c>
      <c r="G11" s="263">
        <f>SUM(G4:G10)</f>
        <v>3643.4212999999995</v>
      </c>
      <c r="H11" s="263">
        <f t="shared" ref="H11:K11" si="0">SUM(H4:H10)</f>
        <v>-63481.126700000001</v>
      </c>
      <c r="I11" s="263">
        <f t="shared" si="0"/>
        <v>-11056.109199999999</v>
      </c>
      <c r="J11" s="263">
        <f t="shared" si="0"/>
        <v>2531.8687</v>
      </c>
      <c r="K11" s="263">
        <f t="shared" si="0"/>
        <v>-44114.003299999997</v>
      </c>
      <c r="L11" s="261">
        <f>B4+SUM(L5:L10)</f>
        <v>861810.00000000023</v>
      </c>
      <c r="M11" s="213"/>
      <c r="N11" s="213"/>
    </row>
    <row r="12" spans="1:14" x14ac:dyDescent="0.25">
      <c r="A12" s="273" t="s">
        <v>1042</v>
      </c>
      <c r="C12" s="205">
        <v>4962</v>
      </c>
      <c r="D12" s="201"/>
      <c r="E12" s="204"/>
      <c r="F12" s="201">
        <f>-0.59*C12</f>
        <v>-2927.58</v>
      </c>
      <c r="G12" s="201"/>
      <c r="H12" s="201"/>
      <c r="I12" s="201">
        <f>-0.41*C12</f>
        <v>-2034.4199999999998</v>
      </c>
      <c r="J12" s="201"/>
      <c r="K12" s="202"/>
      <c r="L12" s="201">
        <f>C12</f>
        <v>4962</v>
      </c>
      <c r="M12" s="213"/>
      <c r="N12" s="213"/>
    </row>
    <row r="13" spans="1:14" x14ac:dyDescent="0.25">
      <c r="A13" s="273" t="s">
        <v>1043</v>
      </c>
      <c r="C13" s="201">
        <v>3288</v>
      </c>
      <c r="D13" s="201"/>
      <c r="E13" s="204"/>
      <c r="F13" s="201">
        <f>-0.59*C13</f>
        <v>-1939.9199999999998</v>
      </c>
      <c r="G13" s="201"/>
      <c r="H13" s="201"/>
      <c r="I13" s="201">
        <f>-0.41*C13</f>
        <v>-1348.08</v>
      </c>
      <c r="J13" s="201"/>
      <c r="K13" s="202"/>
      <c r="L13" s="201">
        <f>C13</f>
        <v>3288</v>
      </c>
      <c r="M13" s="213"/>
      <c r="N13" s="213"/>
    </row>
    <row r="14" spans="1:14" x14ac:dyDescent="0.25">
      <c r="A14" s="273" t="s">
        <v>832</v>
      </c>
      <c r="C14" s="201">
        <v>6063.79</v>
      </c>
      <c r="D14" s="201"/>
      <c r="E14" s="204"/>
      <c r="F14" s="201">
        <f>-0.59*C14</f>
        <v>-3577.6360999999997</v>
      </c>
      <c r="G14" s="201"/>
      <c r="H14" s="201"/>
      <c r="I14" s="201">
        <f>-0.41*C14</f>
        <v>-2486.1538999999998</v>
      </c>
      <c r="J14" s="201"/>
      <c r="K14" s="201"/>
      <c r="L14" s="201">
        <f>C14</f>
        <v>6063.79</v>
      </c>
      <c r="M14" s="213"/>
      <c r="N14" s="213"/>
    </row>
    <row r="15" spans="1:14" x14ac:dyDescent="0.25">
      <c r="A15" s="273" t="s">
        <v>1053</v>
      </c>
      <c r="B15" s="201"/>
      <c r="C15" s="201"/>
      <c r="D15" s="201"/>
      <c r="E15" s="204"/>
      <c r="F15" s="201"/>
      <c r="G15" s="201"/>
      <c r="H15" s="201"/>
      <c r="I15" s="201"/>
      <c r="J15" s="201"/>
      <c r="K15" s="202"/>
      <c r="L15" s="201"/>
      <c r="M15" s="213"/>
      <c r="N15" s="213"/>
    </row>
    <row r="16" spans="1:14" x14ac:dyDescent="0.25">
      <c r="A16" s="273" t="s">
        <v>1042</v>
      </c>
      <c r="B16" s="203"/>
      <c r="C16" s="201"/>
      <c r="D16" s="202"/>
      <c r="E16" s="202"/>
      <c r="F16" s="202"/>
      <c r="G16" s="202"/>
      <c r="H16" s="202"/>
      <c r="I16" s="202"/>
      <c r="J16" s="202"/>
      <c r="K16" s="202"/>
      <c r="L16" s="201"/>
      <c r="M16" s="213"/>
      <c r="N16" s="213"/>
    </row>
    <row r="17" spans="1:14" x14ac:dyDescent="0.25">
      <c r="A17" s="273" t="s">
        <v>1043</v>
      </c>
      <c r="B17" s="203"/>
      <c r="C17" s="201">
        <v>-8250</v>
      </c>
      <c r="D17" s="202"/>
      <c r="E17" s="202"/>
      <c r="F17" s="201">
        <f>-0.59*C17</f>
        <v>4867.5</v>
      </c>
      <c r="G17" s="202"/>
      <c r="H17" s="202"/>
      <c r="I17" s="201">
        <f>-0.41*C17</f>
        <v>3382.5</v>
      </c>
      <c r="J17" s="202"/>
      <c r="K17" s="202"/>
      <c r="L17" s="201">
        <f>C17</f>
        <v>-8250</v>
      </c>
      <c r="M17" s="213"/>
      <c r="N17" s="213"/>
    </row>
    <row r="18" spans="1:14" x14ac:dyDescent="0.25">
      <c r="A18" s="273" t="s">
        <v>832</v>
      </c>
      <c r="B18" s="202"/>
      <c r="C18" s="201">
        <v>-6040.01</v>
      </c>
      <c r="D18" s="202"/>
      <c r="E18" s="202"/>
      <c r="F18" s="201"/>
      <c r="G18" s="202"/>
      <c r="H18" s="202"/>
      <c r="I18" s="201"/>
      <c r="J18" s="202"/>
      <c r="K18" s="202"/>
      <c r="L18" s="201">
        <f>C18</f>
        <v>-6040.01</v>
      </c>
      <c r="M18" s="213"/>
      <c r="N18" s="213"/>
    </row>
    <row r="19" spans="1:14" x14ac:dyDescent="0.25">
      <c r="A19" s="273" t="s">
        <v>1053</v>
      </c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1"/>
      <c r="M19" s="213"/>
      <c r="N19" s="213"/>
    </row>
    <row r="20" spans="1:14" x14ac:dyDescent="0.25">
      <c r="A20" s="273" t="s">
        <v>1054</v>
      </c>
      <c r="B20" s="203"/>
      <c r="C20" s="202"/>
      <c r="D20" s="201">
        <v>-1540.76</v>
      </c>
      <c r="E20" s="202"/>
      <c r="F20" s="202"/>
      <c r="G20" s="201">
        <f>-0.59*D20</f>
        <v>909.0483999999999</v>
      </c>
      <c r="H20" s="202"/>
      <c r="I20" s="202"/>
      <c r="J20" s="201">
        <f>-0.41*D20</f>
        <v>631.71159999999998</v>
      </c>
      <c r="K20" s="202"/>
      <c r="L20" s="201">
        <f>D20</f>
        <v>-1540.76</v>
      </c>
      <c r="M20" s="213"/>
      <c r="N20" s="213"/>
    </row>
    <row r="21" spans="1:14" x14ac:dyDescent="0.25">
      <c r="A21" s="273" t="s">
        <v>1013</v>
      </c>
      <c r="B21" s="203"/>
      <c r="C21" s="203">
        <v>5640.98</v>
      </c>
      <c r="D21" s="202"/>
      <c r="E21" s="202"/>
      <c r="F21" s="202"/>
      <c r="G21" s="202"/>
      <c r="H21" s="201">
        <f>-0.59*L21</f>
        <v>-3328.1781999999994</v>
      </c>
      <c r="I21" s="202"/>
      <c r="J21" s="202"/>
      <c r="K21" s="201">
        <f>-0.41*L21</f>
        <v>-2312.8017999999997</v>
      </c>
      <c r="L21" s="201">
        <f>C21</f>
        <v>5640.98</v>
      </c>
      <c r="M21" s="213"/>
      <c r="N21" s="213"/>
    </row>
    <row r="22" spans="1:14" x14ac:dyDescent="0.25">
      <c r="A22" s="274">
        <v>42916</v>
      </c>
      <c r="B22" s="260">
        <f>SUM(B11:D21)</f>
        <v>865934.00000000023</v>
      </c>
      <c r="C22" s="261"/>
      <c r="D22" s="261"/>
      <c r="E22" s="262"/>
      <c r="F22" s="263">
        <f>SUM(F11:F21)</f>
        <v>-19487.646899999996</v>
      </c>
      <c r="G22" s="263">
        <f t="shared" ref="G22:K22" si="1">SUM(G11:G21)</f>
        <v>4552.4696999999996</v>
      </c>
      <c r="H22" s="263">
        <f t="shared" si="1"/>
        <v>-66809.304900000003</v>
      </c>
      <c r="I22" s="263">
        <f t="shared" si="1"/>
        <v>-13542.2631</v>
      </c>
      <c r="J22" s="263">
        <f t="shared" si="1"/>
        <v>3163.5803000000001</v>
      </c>
      <c r="K22" s="263">
        <f t="shared" si="1"/>
        <v>-46426.805099999998</v>
      </c>
      <c r="L22" s="261">
        <f>SUM(L11:L21)</f>
        <v>865934.00000000023</v>
      </c>
      <c r="M22" s="213"/>
      <c r="N22" s="213"/>
    </row>
    <row r="23" spans="1:14" x14ac:dyDescent="0.25">
      <c r="A23" s="273" t="s">
        <v>1042</v>
      </c>
      <c r="B23" s="205"/>
      <c r="C23" s="201"/>
      <c r="D23" s="201"/>
      <c r="E23" s="204"/>
      <c r="F23" s="201"/>
      <c r="G23" s="201"/>
      <c r="H23" s="201"/>
      <c r="I23" s="201"/>
      <c r="J23" s="201"/>
      <c r="K23" s="202"/>
      <c r="L23" s="201"/>
      <c r="M23" s="213"/>
      <c r="N23" s="213"/>
    </row>
    <row r="24" spans="1:14" x14ac:dyDescent="0.25">
      <c r="A24" s="273" t="s">
        <v>1043</v>
      </c>
      <c r="B24" s="201"/>
      <c r="C24" s="201"/>
      <c r="D24" s="201"/>
      <c r="E24" s="204"/>
      <c r="F24" s="201"/>
      <c r="G24" s="201"/>
      <c r="H24" s="201"/>
      <c r="I24" s="201"/>
      <c r="J24" s="201"/>
      <c r="K24" s="202"/>
      <c r="L24" s="201"/>
      <c r="M24" s="213"/>
      <c r="N24" s="213"/>
    </row>
    <row r="25" spans="1:14" x14ac:dyDescent="0.25">
      <c r="A25" s="273" t="s">
        <v>832</v>
      </c>
      <c r="C25" s="201">
        <v>5843.02</v>
      </c>
      <c r="D25" s="201"/>
      <c r="E25" s="204"/>
      <c r="F25" s="201">
        <f>-0.59*C25</f>
        <v>-3447.3818000000001</v>
      </c>
      <c r="G25" s="201"/>
      <c r="H25" s="201"/>
      <c r="I25" s="201">
        <f>-0.41*C25</f>
        <v>-2395.6381999999999</v>
      </c>
      <c r="J25" s="201"/>
      <c r="K25" s="201"/>
      <c r="L25" s="201">
        <f>C25</f>
        <v>5843.02</v>
      </c>
      <c r="M25" s="213"/>
      <c r="N25" s="213"/>
    </row>
    <row r="26" spans="1:14" x14ac:dyDescent="0.25">
      <c r="A26" s="273" t="s">
        <v>1053</v>
      </c>
      <c r="B26" s="201"/>
      <c r="C26" s="201"/>
      <c r="D26" s="201"/>
      <c r="E26" s="204"/>
      <c r="F26" s="201"/>
      <c r="G26" s="201"/>
      <c r="H26" s="201"/>
      <c r="I26" s="201"/>
      <c r="J26" s="201"/>
      <c r="K26" s="202"/>
      <c r="L26" s="201"/>
      <c r="M26" s="213"/>
      <c r="N26" s="213"/>
    </row>
    <row r="27" spans="1:14" x14ac:dyDescent="0.25">
      <c r="A27" s="273" t="s">
        <v>1042</v>
      </c>
      <c r="B27" s="203"/>
      <c r="C27" s="201">
        <v>-25000</v>
      </c>
      <c r="D27" s="202"/>
      <c r="E27" s="202"/>
      <c r="F27" s="201"/>
      <c r="G27" s="202"/>
      <c r="H27" s="202"/>
      <c r="I27" s="201"/>
      <c r="J27" s="202"/>
      <c r="K27" s="202"/>
      <c r="L27" s="201">
        <f>C27</f>
        <v>-25000</v>
      </c>
      <c r="M27" s="213"/>
      <c r="N27" s="213"/>
    </row>
    <row r="28" spans="1:14" x14ac:dyDescent="0.25">
      <c r="A28" s="273" t="s">
        <v>1043</v>
      </c>
      <c r="B28" s="203"/>
      <c r="C28" s="201"/>
      <c r="D28" s="202"/>
      <c r="E28" s="202"/>
      <c r="F28" s="202"/>
      <c r="G28" s="202"/>
      <c r="H28" s="202"/>
      <c r="I28" s="202"/>
      <c r="J28" s="202"/>
      <c r="K28" s="202"/>
      <c r="L28" s="201"/>
      <c r="M28" s="213"/>
      <c r="N28" s="213"/>
    </row>
    <row r="29" spans="1:14" x14ac:dyDescent="0.25">
      <c r="A29" s="273" t="s">
        <v>832</v>
      </c>
      <c r="B29" s="202"/>
      <c r="C29" s="201">
        <v>-5567.5</v>
      </c>
      <c r="D29" s="202"/>
      <c r="E29" s="202"/>
      <c r="F29" s="201"/>
      <c r="G29" s="202"/>
      <c r="H29" s="202"/>
      <c r="I29" s="201"/>
      <c r="J29" s="202"/>
      <c r="K29" s="202"/>
      <c r="L29" s="201">
        <f>C29</f>
        <v>-5567.5</v>
      </c>
      <c r="M29" s="213"/>
      <c r="N29" s="213"/>
    </row>
    <row r="30" spans="1:14" x14ac:dyDescent="0.25">
      <c r="A30" s="273" t="s">
        <v>1053</v>
      </c>
      <c r="B30" s="203"/>
      <c r="C30" s="202"/>
      <c r="D30" s="202"/>
      <c r="E30" s="202"/>
      <c r="F30" s="202"/>
      <c r="G30" s="202"/>
      <c r="H30" s="202"/>
      <c r="I30" s="202"/>
      <c r="J30" s="202"/>
      <c r="K30" s="202"/>
      <c r="L30" s="201"/>
      <c r="M30" s="213"/>
      <c r="N30" s="213"/>
    </row>
    <row r="31" spans="1:14" x14ac:dyDescent="0.25">
      <c r="A31" s="273" t="s">
        <v>1054</v>
      </c>
      <c r="B31" s="203"/>
      <c r="D31" s="201">
        <v>-1561.64</v>
      </c>
      <c r="E31" s="202"/>
      <c r="F31" s="202"/>
      <c r="G31" s="201">
        <f>-0.59*D31</f>
        <v>921.36760000000004</v>
      </c>
      <c r="H31" s="202"/>
      <c r="I31" s="202"/>
      <c r="J31" s="201">
        <f>-0.41*D31</f>
        <v>640.27239999999995</v>
      </c>
      <c r="K31" s="202"/>
      <c r="L31" s="201">
        <f>D31</f>
        <v>-1561.64</v>
      </c>
      <c r="M31" s="213"/>
      <c r="N31" s="213"/>
    </row>
    <row r="32" spans="1:14" x14ac:dyDescent="0.25">
      <c r="A32" s="273" t="s">
        <v>1013</v>
      </c>
      <c r="B32" s="203"/>
      <c r="C32" s="203">
        <v>2024.12</v>
      </c>
      <c r="D32" s="202"/>
      <c r="E32" s="202"/>
      <c r="F32" s="202"/>
      <c r="G32" s="202"/>
      <c r="H32" s="201">
        <f>-0.59*L32</f>
        <v>-1194.2307999999998</v>
      </c>
      <c r="I32" s="202"/>
      <c r="J32" s="202"/>
      <c r="K32" s="201">
        <f>-0.41*L32</f>
        <v>-829.88919999999996</v>
      </c>
      <c r="L32" s="201">
        <f>C32</f>
        <v>2024.12</v>
      </c>
      <c r="M32" s="213"/>
      <c r="N32" s="213"/>
    </row>
    <row r="33" spans="1:15" x14ac:dyDescent="0.25">
      <c r="A33" s="274">
        <v>43008</v>
      </c>
      <c r="B33" s="260">
        <f>SUM(B22:D32)</f>
        <v>841672.00000000023</v>
      </c>
      <c r="C33" s="261"/>
      <c r="D33" s="261"/>
      <c r="E33" s="262"/>
      <c r="F33" s="263">
        <f>SUM(F22:F32)</f>
        <v>-22935.028699999995</v>
      </c>
      <c r="G33" s="263">
        <f t="shared" ref="G33:K33" si="2">SUM(G22:G32)</f>
        <v>5473.8372999999992</v>
      </c>
      <c r="H33" s="263">
        <f>SUM(H22:H32)</f>
        <v>-68003.535700000008</v>
      </c>
      <c r="I33" s="263">
        <f t="shared" si="2"/>
        <v>-15937.9013</v>
      </c>
      <c r="J33" s="263">
        <f t="shared" si="2"/>
        <v>3803.8526999999999</v>
      </c>
      <c r="K33" s="263">
        <f t="shared" si="2"/>
        <v>-47256.694299999996</v>
      </c>
      <c r="L33" s="261">
        <f>SUM(L22:L32)</f>
        <v>841672.00000000023</v>
      </c>
      <c r="M33" s="213"/>
      <c r="N33" s="213"/>
    </row>
    <row r="34" spans="1:15" x14ac:dyDescent="0.25">
      <c r="A34" s="273" t="s">
        <v>1042</v>
      </c>
      <c r="B34" s="205"/>
      <c r="C34" s="201"/>
      <c r="D34" s="201"/>
      <c r="E34" s="204"/>
      <c r="F34" s="201"/>
      <c r="G34" s="201"/>
      <c r="H34" s="201"/>
      <c r="I34" s="201"/>
      <c r="J34" s="201"/>
      <c r="K34" s="202"/>
      <c r="L34" s="201"/>
      <c r="M34" s="213"/>
      <c r="N34" s="213"/>
    </row>
    <row r="35" spans="1:15" x14ac:dyDescent="0.25">
      <c r="A35" s="273" t="s">
        <v>1043</v>
      </c>
      <c r="B35" s="201"/>
      <c r="C35" s="201"/>
      <c r="D35" s="201"/>
      <c r="E35" s="204"/>
      <c r="F35" s="201"/>
      <c r="G35" s="201"/>
      <c r="H35" s="201"/>
      <c r="I35" s="201"/>
      <c r="J35" s="201"/>
      <c r="K35" s="202"/>
      <c r="L35" s="201"/>
      <c r="M35" s="213"/>
      <c r="N35" s="213"/>
    </row>
    <row r="36" spans="1:15" x14ac:dyDescent="0.25">
      <c r="A36" s="273" t="s">
        <v>832</v>
      </c>
      <c r="C36" s="201">
        <v>8087.91</v>
      </c>
      <c r="D36" s="201"/>
      <c r="E36" s="204"/>
      <c r="F36" s="201">
        <f>-0.59*C36</f>
        <v>-4771.8669</v>
      </c>
      <c r="G36" s="201"/>
      <c r="H36" s="201"/>
      <c r="I36" s="201">
        <f>-0.41*C36</f>
        <v>-3316.0430999999999</v>
      </c>
      <c r="J36" s="201"/>
      <c r="K36" s="201"/>
      <c r="L36" s="201">
        <f>C36</f>
        <v>8087.91</v>
      </c>
    </row>
    <row r="37" spans="1:15" x14ac:dyDescent="0.25">
      <c r="A37" s="273" t="s">
        <v>1053</v>
      </c>
      <c r="B37" s="201"/>
      <c r="C37" s="201"/>
      <c r="D37" s="201"/>
      <c r="E37" s="204"/>
      <c r="F37" s="201"/>
      <c r="G37" s="201"/>
      <c r="H37" s="201"/>
      <c r="I37" s="201"/>
      <c r="J37" s="201"/>
      <c r="K37" s="202"/>
      <c r="L37" s="201"/>
    </row>
    <row r="38" spans="1:15" x14ac:dyDescent="0.25">
      <c r="A38" s="273" t="s">
        <v>1042</v>
      </c>
      <c r="B38" s="203"/>
      <c r="C38" s="201">
        <v>-50084</v>
      </c>
      <c r="D38" s="202"/>
      <c r="E38" s="202"/>
      <c r="F38" s="201"/>
      <c r="G38" s="202"/>
      <c r="H38" s="202"/>
      <c r="I38" s="201"/>
      <c r="J38" s="202"/>
      <c r="K38" s="202"/>
      <c r="L38" s="201">
        <f>C38</f>
        <v>-50084</v>
      </c>
    </row>
    <row r="39" spans="1:15" x14ac:dyDescent="0.25">
      <c r="A39" s="273" t="s">
        <v>1043</v>
      </c>
      <c r="B39" s="203"/>
      <c r="C39" s="201"/>
      <c r="D39" s="202"/>
      <c r="E39" s="202"/>
      <c r="F39" s="202"/>
      <c r="G39" s="202"/>
      <c r="H39" s="202"/>
      <c r="I39" s="202"/>
      <c r="J39" s="202"/>
      <c r="K39" s="202"/>
      <c r="L39" s="201"/>
    </row>
    <row r="40" spans="1:15" x14ac:dyDescent="0.25">
      <c r="A40" s="273" t="s">
        <v>832</v>
      </c>
      <c r="B40" s="202"/>
      <c r="C40" s="201">
        <v>-8087.91</v>
      </c>
      <c r="D40" s="202"/>
      <c r="E40" s="202"/>
      <c r="F40" s="201"/>
      <c r="G40" s="202"/>
      <c r="H40" s="202"/>
      <c r="I40" s="201"/>
      <c r="J40" s="202"/>
      <c r="K40" s="202"/>
      <c r="L40" s="201">
        <f>C40</f>
        <v>-8087.91</v>
      </c>
    </row>
    <row r="41" spans="1:15" x14ac:dyDescent="0.25">
      <c r="A41" s="273" t="s">
        <v>1053</v>
      </c>
      <c r="B41" s="203"/>
      <c r="C41" s="202"/>
      <c r="D41" s="202"/>
      <c r="E41" s="202"/>
      <c r="F41" s="202"/>
      <c r="G41" s="202"/>
      <c r="H41" s="202"/>
      <c r="I41" s="202"/>
      <c r="J41" s="202"/>
      <c r="K41" s="202"/>
      <c r="L41" s="201"/>
    </row>
    <row r="42" spans="1:15" x14ac:dyDescent="0.25">
      <c r="A42" s="273" t="s">
        <v>1054</v>
      </c>
      <c r="B42" s="203"/>
      <c r="D42" s="201">
        <v>-1538.06</v>
      </c>
      <c r="E42" s="202"/>
      <c r="F42" s="202"/>
      <c r="G42" s="201">
        <f>-0.59*D42</f>
        <v>907.45539999999994</v>
      </c>
      <c r="H42" s="202"/>
      <c r="I42" s="202"/>
      <c r="J42" s="201">
        <f>-0.41*D42</f>
        <v>630.60459999999989</v>
      </c>
      <c r="K42" s="202"/>
      <c r="L42" s="201">
        <f>D42</f>
        <v>-1538.06</v>
      </c>
    </row>
    <row r="43" spans="1:15" x14ac:dyDescent="0.25">
      <c r="A43" s="273"/>
      <c r="B43" s="203"/>
      <c r="D43" s="201">
        <v>-1435.59</v>
      </c>
      <c r="E43" s="202"/>
      <c r="F43" s="202"/>
      <c r="G43" s="201">
        <f>-0.59*D43</f>
        <v>846.99809999999991</v>
      </c>
      <c r="H43" s="202"/>
      <c r="I43" s="202"/>
      <c r="J43" s="201">
        <f>-0.41*D43</f>
        <v>588.5918999999999</v>
      </c>
      <c r="K43" s="202"/>
      <c r="L43" s="201"/>
    </row>
    <row r="44" spans="1:15" x14ac:dyDescent="0.25">
      <c r="A44" s="273" t="s">
        <v>1013</v>
      </c>
      <c r="B44" s="203"/>
      <c r="C44" s="203">
        <v>16170.06</v>
      </c>
      <c r="D44" s="202"/>
      <c r="E44" s="202"/>
      <c r="F44" s="202"/>
      <c r="G44" s="202"/>
      <c r="H44" s="201">
        <f>-0.59*L44</f>
        <v>-9540.3353999999999</v>
      </c>
      <c r="I44" s="202"/>
      <c r="J44" s="202"/>
      <c r="K44" s="201">
        <f>-0.41*L44</f>
        <v>-6629.7245999999996</v>
      </c>
      <c r="L44" s="201">
        <f>C44</f>
        <v>16170.06</v>
      </c>
    </row>
    <row r="45" spans="1:15" x14ac:dyDescent="0.25">
      <c r="A45" s="274">
        <v>43100</v>
      </c>
      <c r="B45" s="260">
        <f>SUM(B33:D44)</f>
        <v>804784.41000000027</v>
      </c>
      <c r="C45" s="261"/>
      <c r="D45" s="261"/>
      <c r="E45" s="262"/>
      <c r="F45" s="263">
        <f>SUM(F33:F44)</f>
        <v>-27706.895599999996</v>
      </c>
      <c r="G45" s="263">
        <f>SUM(G33:G44)</f>
        <v>7228.2907999999989</v>
      </c>
      <c r="H45" s="263">
        <f>SUM(H33:H44)</f>
        <v>-77543.871100000004</v>
      </c>
      <c r="I45" s="263">
        <f t="shared" ref="I45:K45" si="3">SUM(I33:I44)</f>
        <v>-19253.9444</v>
      </c>
      <c r="J45" s="263">
        <f t="shared" si="3"/>
        <v>5023.0491999999995</v>
      </c>
      <c r="K45" s="263">
        <f t="shared" si="3"/>
        <v>-53886.418899999997</v>
      </c>
      <c r="L45" s="261">
        <f>SUM(L33:L44)</f>
        <v>806220.00000000023</v>
      </c>
      <c r="N45" s="90"/>
      <c r="O45" s="90"/>
    </row>
    <row r="46" spans="1:15" x14ac:dyDescent="0.25">
      <c r="A46" s="319"/>
      <c r="B46" s="320"/>
      <c r="C46" s="321"/>
      <c r="D46" s="321"/>
      <c r="E46" s="204"/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201">
        <v>-53886.41</v>
      </c>
      <c r="L46" s="321"/>
      <c r="N46" s="90"/>
    </row>
    <row r="47" spans="1:15" x14ac:dyDescent="0.25">
      <c r="A47" s="273" t="s">
        <v>1042</v>
      </c>
      <c r="B47" s="205"/>
      <c r="C47" s="201"/>
      <c r="D47" s="201"/>
      <c r="E47" s="204"/>
      <c r="F47" s="201"/>
      <c r="G47" s="201"/>
      <c r="H47" s="201"/>
      <c r="I47" s="201"/>
      <c r="J47" s="201"/>
      <c r="K47" s="202"/>
      <c r="L47" s="201"/>
    </row>
    <row r="48" spans="1:15" x14ac:dyDescent="0.25">
      <c r="A48" s="273" t="s">
        <v>1043</v>
      </c>
      <c r="B48" s="201"/>
      <c r="C48" s="201"/>
      <c r="D48" s="201"/>
      <c r="E48" s="204"/>
      <c r="F48" s="201"/>
      <c r="G48" s="201"/>
      <c r="H48" s="201"/>
      <c r="I48" s="201"/>
      <c r="J48" s="201"/>
      <c r="K48" s="202"/>
      <c r="L48" s="201"/>
    </row>
    <row r="49" spans="1:14" x14ac:dyDescent="0.25">
      <c r="A49" s="273" t="s">
        <v>832</v>
      </c>
      <c r="C49" s="201">
        <v>3929.15</v>
      </c>
      <c r="D49" s="201"/>
      <c r="E49" s="204"/>
      <c r="F49" s="201">
        <f>-0.59*C49</f>
        <v>-2318.1985</v>
      </c>
      <c r="G49" s="201"/>
      <c r="H49" s="201"/>
      <c r="I49" s="201">
        <f>-0.41*C49</f>
        <v>-1610.9514999999999</v>
      </c>
      <c r="J49" s="201"/>
      <c r="K49" s="201"/>
      <c r="L49" s="201">
        <f>C49</f>
        <v>3929.15</v>
      </c>
    </row>
    <row r="50" spans="1:14" x14ac:dyDescent="0.25">
      <c r="A50" s="273" t="s">
        <v>1053</v>
      </c>
      <c r="B50" s="201"/>
      <c r="C50" s="201"/>
      <c r="D50" s="201"/>
      <c r="E50" s="204"/>
      <c r="F50" s="201"/>
      <c r="G50" s="201"/>
      <c r="H50" s="201"/>
      <c r="I50" s="201"/>
      <c r="J50" s="201"/>
      <c r="K50" s="202"/>
      <c r="L50" s="201"/>
    </row>
    <row r="51" spans="1:14" x14ac:dyDescent="0.25">
      <c r="A51" s="273" t="s">
        <v>1042</v>
      </c>
      <c r="B51" s="203"/>
      <c r="C51" s="201"/>
      <c r="D51" s="202"/>
      <c r="E51" s="202"/>
      <c r="F51" s="201"/>
      <c r="G51" s="202"/>
      <c r="H51" s="202"/>
      <c r="I51" s="201"/>
      <c r="J51" s="202"/>
      <c r="K51" s="202"/>
      <c r="L51" s="201"/>
    </row>
    <row r="52" spans="1:14" x14ac:dyDescent="0.25">
      <c r="A52" s="273" t="s">
        <v>1043</v>
      </c>
      <c r="B52" s="203"/>
      <c r="C52" s="201"/>
      <c r="D52" s="202"/>
      <c r="E52" s="202"/>
      <c r="F52" s="202"/>
      <c r="G52" s="202"/>
      <c r="H52" s="202"/>
      <c r="I52" s="202"/>
      <c r="J52" s="202"/>
      <c r="K52" s="202"/>
      <c r="L52" s="201"/>
    </row>
    <row r="53" spans="1:14" x14ac:dyDescent="0.25">
      <c r="A53" s="273" t="s">
        <v>832</v>
      </c>
      <c r="B53" s="202"/>
      <c r="C53" s="201">
        <v>-3880.07</v>
      </c>
      <c r="D53" s="202"/>
      <c r="E53" s="202"/>
      <c r="F53" s="201"/>
      <c r="G53" s="202"/>
      <c r="H53" s="202"/>
      <c r="I53" s="201"/>
      <c r="J53" s="202"/>
      <c r="K53" s="202"/>
      <c r="L53" s="201">
        <f>C53</f>
        <v>-3880.07</v>
      </c>
    </row>
    <row r="54" spans="1:14" x14ac:dyDescent="0.25">
      <c r="A54" s="273" t="s">
        <v>1053</v>
      </c>
      <c r="B54" s="203"/>
      <c r="C54" s="202"/>
      <c r="D54" s="202"/>
      <c r="E54" s="202"/>
      <c r="F54" s="202"/>
      <c r="G54" s="202"/>
      <c r="H54" s="202"/>
      <c r="I54" s="202"/>
      <c r="J54" s="202"/>
      <c r="K54" s="202"/>
      <c r="L54" s="201"/>
    </row>
    <row r="55" spans="1:14" x14ac:dyDescent="0.25">
      <c r="A55" s="273" t="s">
        <v>1054</v>
      </c>
      <c r="B55" s="203"/>
      <c r="D55" s="201">
        <v>-1435.59</v>
      </c>
      <c r="E55" s="202"/>
      <c r="F55" s="202"/>
      <c r="G55" s="201">
        <f>-0.59*D55</f>
        <v>846.99809999999991</v>
      </c>
      <c r="H55" s="202"/>
      <c r="I55" s="202"/>
      <c r="J55" s="201">
        <f>-0.41*D55</f>
        <v>588.5918999999999</v>
      </c>
      <c r="K55" s="202"/>
      <c r="L55" s="201">
        <f>D55</f>
        <v>-1435.59</v>
      </c>
    </row>
    <row r="56" spans="1:14" x14ac:dyDescent="0.25">
      <c r="A56" s="273"/>
      <c r="B56" s="203"/>
      <c r="D56" s="201"/>
      <c r="E56" s="202"/>
      <c r="F56" s="202"/>
      <c r="G56" s="201">
        <f>-0.59*D56</f>
        <v>0</v>
      </c>
      <c r="H56" s="202"/>
      <c r="I56" s="202"/>
      <c r="J56" s="201">
        <f>-0.41*D56</f>
        <v>0</v>
      </c>
      <c r="K56" s="202"/>
      <c r="L56" s="201"/>
    </row>
    <row r="57" spans="1:14" x14ac:dyDescent="0.25">
      <c r="A57" s="273" t="s">
        <v>1013</v>
      </c>
      <c r="B57" s="203"/>
      <c r="C57" s="201">
        <v>-37055.49</v>
      </c>
      <c r="D57" s="202"/>
      <c r="E57" s="202"/>
      <c r="F57" s="202"/>
      <c r="G57" s="202"/>
      <c r="H57" s="201">
        <f>-0.59*L57</f>
        <v>21862.739099999999</v>
      </c>
      <c r="I57" s="202"/>
      <c r="J57" s="202"/>
      <c r="K57" s="201">
        <f>-0.41*L57</f>
        <v>15192.750899999999</v>
      </c>
      <c r="L57" s="201">
        <f>C57</f>
        <v>-37055.49</v>
      </c>
    </row>
    <row r="58" spans="1:14" x14ac:dyDescent="0.25">
      <c r="A58" s="274">
        <v>43190</v>
      </c>
      <c r="B58" s="260">
        <f>SUM(B45:D57)</f>
        <v>766342.41000000038</v>
      </c>
      <c r="C58" s="261"/>
      <c r="D58" s="261"/>
      <c r="E58" s="262"/>
      <c r="F58" s="263">
        <f>SUM(F46:F57)</f>
        <v>-2318.1985</v>
      </c>
      <c r="G58" s="263">
        <v>0</v>
      </c>
      <c r="H58" s="263">
        <f t="shared" ref="H58:K58" si="4">SUM(H46:H57)</f>
        <v>21862.739099999999</v>
      </c>
      <c r="I58" s="263">
        <f t="shared" si="4"/>
        <v>-1610.9514999999999</v>
      </c>
      <c r="J58" s="263">
        <v>0</v>
      </c>
      <c r="K58" s="263">
        <f t="shared" si="4"/>
        <v>-38693.659100000004</v>
      </c>
      <c r="L58" s="261">
        <f>SUM(L45:L57)</f>
        <v>767778.00000000035</v>
      </c>
      <c r="N58" s="90"/>
    </row>
    <row r="59" spans="1:14" x14ac:dyDescent="0.25">
      <c r="A59" s="273" t="s">
        <v>1042</v>
      </c>
      <c r="B59" s="205"/>
      <c r="C59" s="201"/>
      <c r="D59" s="201"/>
      <c r="E59" s="204"/>
      <c r="F59" s="201"/>
      <c r="G59" s="201"/>
      <c r="H59" s="201"/>
      <c r="I59" s="201"/>
      <c r="J59" s="201"/>
      <c r="K59" s="202"/>
      <c r="L59" s="201"/>
    </row>
    <row r="60" spans="1:14" x14ac:dyDescent="0.25">
      <c r="A60" s="273" t="s">
        <v>1043</v>
      </c>
      <c r="B60" s="201"/>
      <c r="C60" s="201"/>
      <c r="D60" s="201"/>
      <c r="E60" s="204"/>
      <c r="F60" s="201"/>
      <c r="G60" s="201"/>
      <c r="H60" s="201"/>
      <c r="I60" s="201"/>
      <c r="J60" s="201"/>
      <c r="K60" s="202"/>
      <c r="L60" s="201"/>
    </row>
    <row r="61" spans="1:14" x14ac:dyDescent="0.25">
      <c r="A61" s="273" t="s">
        <v>832</v>
      </c>
      <c r="C61" s="201">
        <v>6149.64</v>
      </c>
      <c r="D61" s="201"/>
      <c r="E61" s="204"/>
      <c r="F61" s="201">
        <f>-0.59*C61</f>
        <v>-3628.2876000000001</v>
      </c>
      <c r="G61" s="201"/>
      <c r="H61" s="201"/>
      <c r="I61" s="201">
        <f>-0.41*C61</f>
        <v>-2521.3523999999998</v>
      </c>
      <c r="J61" s="201"/>
      <c r="K61" s="201"/>
      <c r="L61" s="201">
        <f>C61</f>
        <v>6149.64</v>
      </c>
    </row>
    <row r="62" spans="1:14" x14ac:dyDescent="0.25">
      <c r="A62" s="273" t="s">
        <v>1053</v>
      </c>
      <c r="B62" s="201"/>
      <c r="C62" s="201"/>
      <c r="D62" s="201"/>
      <c r="E62" s="204"/>
      <c r="F62" s="201"/>
      <c r="G62" s="201"/>
      <c r="H62" s="201"/>
      <c r="I62" s="201"/>
      <c r="J62" s="201"/>
      <c r="K62" s="202"/>
      <c r="L62" s="201"/>
    </row>
    <row r="63" spans="1:14" x14ac:dyDescent="0.25">
      <c r="A63" s="273" t="s">
        <v>1042</v>
      </c>
      <c r="B63" s="203"/>
      <c r="C63" s="201"/>
      <c r="D63" s="202"/>
      <c r="E63" s="202"/>
      <c r="F63" s="201"/>
      <c r="G63" s="202"/>
      <c r="H63" s="202"/>
      <c r="I63" s="201"/>
      <c r="J63" s="202"/>
      <c r="K63" s="202"/>
      <c r="L63" s="201"/>
    </row>
    <row r="64" spans="1:14" x14ac:dyDescent="0.25">
      <c r="A64" s="273" t="s">
        <v>1043</v>
      </c>
      <c r="B64" s="203"/>
      <c r="C64" s="201"/>
      <c r="D64" s="202"/>
      <c r="E64" s="202"/>
      <c r="F64" s="202"/>
      <c r="G64" s="202"/>
      <c r="H64" s="202"/>
      <c r="I64" s="202"/>
      <c r="J64" s="202"/>
      <c r="K64" s="202"/>
      <c r="L64" s="201"/>
    </row>
    <row r="65" spans="1:12" x14ac:dyDescent="0.25">
      <c r="A65" s="273" t="s">
        <v>832</v>
      </c>
      <c r="B65" s="202"/>
      <c r="C65" s="201">
        <v>-6149.64</v>
      </c>
      <c r="D65" s="202"/>
      <c r="E65" s="202"/>
      <c r="F65" s="201"/>
      <c r="G65" s="202"/>
      <c r="H65" s="202"/>
      <c r="I65" s="201"/>
      <c r="J65" s="202"/>
      <c r="K65" s="202"/>
      <c r="L65" s="201">
        <f>C65</f>
        <v>-6149.64</v>
      </c>
    </row>
    <row r="66" spans="1:12" x14ac:dyDescent="0.25">
      <c r="A66" s="273" t="s">
        <v>1053</v>
      </c>
      <c r="B66" s="203"/>
      <c r="C66" s="202"/>
      <c r="D66" s="202"/>
      <c r="E66" s="202"/>
      <c r="F66" s="202"/>
      <c r="G66" s="202"/>
      <c r="H66" s="202"/>
      <c r="I66" s="202"/>
      <c r="J66" s="202"/>
      <c r="K66" s="202"/>
      <c r="L66" s="201"/>
    </row>
    <row r="67" spans="1:12" x14ac:dyDescent="0.25">
      <c r="A67" s="273" t="s">
        <v>1054</v>
      </c>
      <c r="B67" s="203"/>
      <c r="D67" s="201">
        <v>-1361.07</v>
      </c>
      <c r="E67" s="202"/>
      <c r="F67" s="202"/>
      <c r="G67" s="201">
        <f>-0.59*D67</f>
        <v>803.03129999999987</v>
      </c>
      <c r="H67" s="202"/>
      <c r="I67" s="202"/>
      <c r="J67" s="201">
        <f>-0.41*D67</f>
        <v>558.03869999999995</v>
      </c>
      <c r="K67" s="202"/>
      <c r="L67" s="201">
        <f>D67</f>
        <v>-1361.07</v>
      </c>
    </row>
    <row r="68" spans="1:12" x14ac:dyDescent="0.25">
      <c r="A68" s="273" t="s">
        <v>1013</v>
      </c>
      <c r="B68" s="203"/>
      <c r="C68" s="201">
        <v>41237.07</v>
      </c>
      <c r="D68" s="202"/>
      <c r="E68" s="202"/>
      <c r="F68" s="202"/>
      <c r="G68" s="202"/>
      <c r="H68" s="201">
        <f>-0.59*L68</f>
        <v>-24329.871299999999</v>
      </c>
      <c r="I68" s="202"/>
      <c r="J68" s="202"/>
      <c r="K68" s="201">
        <f>-0.41*L68</f>
        <v>-16907.198699999997</v>
      </c>
      <c r="L68" s="201">
        <f>C68</f>
        <v>41237.07</v>
      </c>
    </row>
    <row r="69" spans="1:12" x14ac:dyDescent="0.25">
      <c r="A69" s="274">
        <v>43281</v>
      </c>
      <c r="B69" s="260">
        <f>SUM(B58:D68)</f>
        <v>806218.41000000038</v>
      </c>
      <c r="C69" s="261"/>
      <c r="D69" s="261"/>
      <c r="E69" s="262"/>
      <c r="F69" s="263">
        <f>SUM(F58:F68)</f>
        <v>-5946.4861000000001</v>
      </c>
      <c r="G69" s="263">
        <f t="shared" ref="G69:K69" si="5">SUM(G58:G68)</f>
        <v>803.03129999999987</v>
      </c>
      <c r="H69" s="263">
        <f t="shared" si="5"/>
        <v>-2467.1322</v>
      </c>
      <c r="I69" s="263">
        <f>SUM(I58:I68)</f>
        <v>-4132.3038999999999</v>
      </c>
      <c r="J69" s="263">
        <f t="shared" si="5"/>
        <v>558.03869999999995</v>
      </c>
      <c r="K69" s="263">
        <f t="shared" si="5"/>
        <v>-55600.857799999998</v>
      </c>
      <c r="L69" s="261">
        <f>SUM(L58:L68)</f>
        <v>807654.00000000035</v>
      </c>
    </row>
    <row r="70" spans="1:12" x14ac:dyDescent="0.25">
      <c r="A70" s="273" t="s">
        <v>1042</v>
      </c>
      <c r="B70" s="205"/>
      <c r="C70" s="201"/>
      <c r="D70" s="201"/>
      <c r="E70" s="204"/>
      <c r="F70" s="201"/>
      <c r="G70" s="201"/>
      <c r="H70" s="201"/>
      <c r="I70" s="201"/>
      <c r="J70" s="201"/>
      <c r="K70" s="202"/>
      <c r="L70" s="201"/>
    </row>
    <row r="71" spans="1:12" x14ac:dyDescent="0.25">
      <c r="A71" s="273" t="s">
        <v>1043</v>
      </c>
      <c r="B71" s="201"/>
      <c r="C71" s="201"/>
      <c r="D71" s="201"/>
      <c r="E71" s="204"/>
      <c r="F71" s="201"/>
      <c r="G71" s="201"/>
      <c r="H71" s="201"/>
      <c r="I71" s="201"/>
      <c r="J71" s="201"/>
      <c r="K71" s="202"/>
      <c r="L71" s="201"/>
    </row>
    <row r="72" spans="1:12" x14ac:dyDescent="0.25">
      <c r="A72" s="273" t="s">
        <v>832</v>
      </c>
      <c r="C72" s="201">
        <v>6081.18</v>
      </c>
      <c r="D72" s="201"/>
      <c r="E72" s="204"/>
      <c r="F72" s="201">
        <f>-0.59*C72</f>
        <v>-3587.8962000000001</v>
      </c>
      <c r="G72" s="201"/>
      <c r="H72" s="201"/>
      <c r="I72" s="201">
        <f>-0.41*C72</f>
        <v>-2493.2838000000002</v>
      </c>
      <c r="J72" s="201"/>
      <c r="K72" s="201"/>
      <c r="L72" s="201">
        <f>C72</f>
        <v>6081.18</v>
      </c>
    </row>
    <row r="73" spans="1:12" x14ac:dyDescent="0.25">
      <c r="A73" s="273" t="s">
        <v>1053</v>
      </c>
      <c r="B73" s="201"/>
      <c r="C73" s="201"/>
      <c r="D73" s="201"/>
      <c r="E73" s="204"/>
      <c r="F73" s="201"/>
      <c r="G73" s="201"/>
      <c r="H73" s="201"/>
      <c r="I73" s="201"/>
      <c r="J73" s="201"/>
      <c r="K73" s="202"/>
      <c r="L73" s="201"/>
    </row>
    <row r="74" spans="1:12" x14ac:dyDescent="0.25">
      <c r="A74" s="273" t="s">
        <v>1042</v>
      </c>
      <c r="B74" s="203"/>
      <c r="C74" s="201"/>
      <c r="D74" s="202"/>
      <c r="E74" s="202"/>
      <c r="F74" s="201"/>
      <c r="G74" s="202"/>
      <c r="H74" s="202"/>
      <c r="I74" s="201"/>
      <c r="J74" s="202"/>
      <c r="K74" s="202"/>
      <c r="L74" s="201"/>
    </row>
    <row r="75" spans="1:12" x14ac:dyDescent="0.25">
      <c r="A75" s="273" t="s">
        <v>1043</v>
      </c>
      <c r="B75" s="203"/>
      <c r="C75" s="201"/>
      <c r="D75" s="202"/>
      <c r="E75" s="202"/>
      <c r="F75" s="202"/>
      <c r="G75" s="202"/>
      <c r="H75" s="202"/>
      <c r="I75" s="202"/>
      <c r="J75" s="202"/>
      <c r="K75" s="202"/>
      <c r="L75" s="201"/>
    </row>
    <row r="76" spans="1:12" x14ac:dyDescent="0.25">
      <c r="A76" s="273" t="s">
        <v>832</v>
      </c>
      <c r="B76" s="202"/>
      <c r="C76" s="201">
        <v>-5854.23</v>
      </c>
      <c r="D76" s="202"/>
      <c r="E76" s="202"/>
      <c r="F76" s="201"/>
      <c r="G76" s="202"/>
      <c r="H76" s="202"/>
      <c r="I76" s="201"/>
      <c r="J76" s="202"/>
      <c r="K76" s="202"/>
      <c r="L76" s="201">
        <f>C76</f>
        <v>-5854.23</v>
      </c>
    </row>
    <row r="77" spans="1:12" x14ac:dyDescent="0.25">
      <c r="A77" s="273" t="s">
        <v>1053</v>
      </c>
      <c r="B77" s="203"/>
      <c r="C77" s="202"/>
      <c r="D77" s="202"/>
      <c r="E77" s="202"/>
      <c r="F77" s="202"/>
      <c r="G77" s="202"/>
      <c r="H77" s="202"/>
      <c r="I77" s="202"/>
      <c r="J77" s="202"/>
      <c r="K77" s="202"/>
      <c r="L77" s="201"/>
    </row>
    <row r="78" spans="1:12" x14ac:dyDescent="0.25">
      <c r="A78" s="273" t="s">
        <v>1054</v>
      </c>
      <c r="B78" s="203"/>
      <c r="D78" s="201">
        <v>-1425.38</v>
      </c>
      <c r="E78" s="202"/>
      <c r="F78" s="202"/>
      <c r="G78" s="201">
        <f>-0.59*D78</f>
        <v>840.9742</v>
      </c>
      <c r="H78" s="202"/>
      <c r="I78" s="202"/>
      <c r="J78" s="201">
        <f>-0.41*D78</f>
        <v>584.4058</v>
      </c>
      <c r="K78" s="202"/>
      <c r="L78" s="201">
        <f>D78</f>
        <v>-1425.38</v>
      </c>
    </row>
    <row r="79" spans="1:12" x14ac:dyDescent="0.25">
      <c r="A79" s="273" t="s">
        <v>1013</v>
      </c>
      <c r="B79" s="203"/>
      <c r="C79" s="201">
        <v>5761.43</v>
      </c>
      <c r="D79" s="202"/>
      <c r="E79" s="202"/>
      <c r="F79" s="202"/>
      <c r="G79" s="202">
        <v>853.43</v>
      </c>
      <c r="H79" s="201">
        <f>-0.59*L79</f>
        <v>-3399.2437</v>
      </c>
      <c r="I79" s="202"/>
      <c r="J79" s="202">
        <v>593.05999999999995</v>
      </c>
      <c r="K79" s="201">
        <f>-0.41*L79</f>
        <v>-2362.1862999999998</v>
      </c>
      <c r="L79" s="201">
        <f>C79</f>
        <v>5761.43</v>
      </c>
    </row>
    <row r="80" spans="1:12" x14ac:dyDescent="0.25">
      <c r="A80" s="274">
        <v>43373</v>
      </c>
      <c r="B80" s="260">
        <f>SUM(B69:D79)</f>
        <v>810781.4100000005</v>
      </c>
      <c r="C80" s="261"/>
      <c r="D80" s="261"/>
      <c r="E80" s="262"/>
      <c r="F80" s="263">
        <f>SUM(F69:F79)</f>
        <v>-9534.3823000000011</v>
      </c>
      <c r="G80" s="263">
        <f t="shared" ref="G80:H80" si="6">SUM(G69:G79)</f>
        <v>2497.4354999999996</v>
      </c>
      <c r="H80" s="263">
        <f t="shared" si="6"/>
        <v>-5866.3759</v>
      </c>
      <c r="I80" s="263">
        <f>SUM(I69:I79)</f>
        <v>-6625.5877</v>
      </c>
      <c r="J80" s="263">
        <f t="shared" ref="J80:K80" si="7">SUM(J69:J79)</f>
        <v>1735.5045</v>
      </c>
      <c r="K80" s="263">
        <f t="shared" si="7"/>
        <v>-57963.044099999999</v>
      </c>
      <c r="L80" s="261">
        <f>SUM(L69:L79)</f>
        <v>812217.00000000047</v>
      </c>
    </row>
    <row r="81" spans="1:12" x14ac:dyDescent="0.25">
      <c r="A81" s="273" t="s">
        <v>1042</v>
      </c>
      <c r="B81" s="205"/>
      <c r="C81" s="201"/>
      <c r="D81" s="201"/>
      <c r="E81" s="204"/>
      <c r="F81" s="201"/>
      <c r="G81" s="201"/>
      <c r="H81" s="201"/>
      <c r="I81" s="201"/>
      <c r="J81" s="201"/>
      <c r="K81" s="202"/>
      <c r="L81" s="201"/>
    </row>
    <row r="82" spans="1:12" x14ac:dyDescent="0.25">
      <c r="A82" s="273" t="s">
        <v>1043</v>
      </c>
      <c r="B82" s="201"/>
      <c r="C82" s="201"/>
      <c r="D82" s="201"/>
      <c r="E82" s="204"/>
      <c r="F82" s="201"/>
      <c r="G82" s="201"/>
      <c r="H82" s="201"/>
      <c r="I82" s="201"/>
      <c r="J82" s="201"/>
      <c r="K82" s="202"/>
      <c r="L82" s="201"/>
    </row>
    <row r="83" spans="1:12" x14ac:dyDescent="0.25">
      <c r="A83" s="273" t="s">
        <v>832</v>
      </c>
      <c r="C83" s="201">
        <v>6417.82</v>
      </c>
      <c r="D83" s="201"/>
      <c r="E83" s="204"/>
      <c r="F83" s="201">
        <f>-0.59*C83</f>
        <v>-3786.5137999999997</v>
      </c>
      <c r="G83" s="201"/>
      <c r="H83" s="201"/>
      <c r="I83" s="201">
        <f>-0.41*C83</f>
        <v>-2631.3061999999995</v>
      </c>
      <c r="J83" s="201"/>
      <c r="K83" s="201"/>
      <c r="L83" s="201">
        <f>C83</f>
        <v>6417.82</v>
      </c>
    </row>
    <row r="84" spans="1:12" x14ac:dyDescent="0.25">
      <c r="A84" s="273" t="s">
        <v>1053</v>
      </c>
      <c r="B84" s="201"/>
      <c r="C84" s="201"/>
      <c r="D84" s="201"/>
      <c r="E84" s="204"/>
      <c r="F84" s="201"/>
      <c r="G84" s="201"/>
      <c r="H84" s="201"/>
      <c r="I84" s="201"/>
      <c r="J84" s="201"/>
      <c r="K84" s="202"/>
      <c r="L84" s="201"/>
    </row>
    <row r="85" spans="1:12" x14ac:dyDescent="0.25">
      <c r="A85" s="273" t="s">
        <v>1042</v>
      </c>
      <c r="B85" s="203"/>
      <c r="C85" s="201"/>
      <c r="D85" s="202"/>
      <c r="E85" s="202"/>
      <c r="F85" s="201"/>
      <c r="G85" s="202"/>
      <c r="H85" s="202"/>
      <c r="I85" s="201"/>
      <c r="J85" s="202"/>
      <c r="K85" s="202"/>
      <c r="L85" s="201"/>
    </row>
    <row r="86" spans="1:12" x14ac:dyDescent="0.25">
      <c r="A86" s="273" t="s">
        <v>1043</v>
      </c>
      <c r="B86" s="203"/>
      <c r="C86" s="201"/>
      <c r="D86" s="202"/>
      <c r="E86" s="202"/>
      <c r="F86" s="202"/>
      <c r="G86" s="202"/>
      <c r="H86" s="202"/>
      <c r="I86" s="202"/>
      <c r="J86" s="202"/>
      <c r="K86" s="202"/>
      <c r="L86" s="201"/>
    </row>
    <row r="87" spans="1:12" x14ac:dyDescent="0.25">
      <c r="A87" s="273" t="s">
        <v>832</v>
      </c>
      <c r="B87" s="202"/>
      <c r="C87" s="201">
        <v>-6347.81</v>
      </c>
      <c r="D87" s="202"/>
      <c r="E87" s="202"/>
      <c r="F87" s="201"/>
      <c r="G87" s="202"/>
      <c r="H87" s="202"/>
      <c r="I87" s="201"/>
      <c r="J87" s="202"/>
      <c r="K87" s="202"/>
      <c r="L87" s="201">
        <f>C87</f>
        <v>-6347.81</v>
      </c>
    </row>
    <row r="88" spans="1:12" x14ac:dyDescent="0.25">
      <c r="A88" s="273" t="s">
        <v>1053</v>
      </c>
      <c r="B88" s="203"/>
      <c r="C88" s="202"/>
      <c r="D88" s="202"/>
      <c r="E88" s="202"/>
      <c r="F88" s="202"/>
      <c r="G88" s="202"/>
      <c r="H88" s="202"/>
      <c r="I88" s="202"/>
      <c r="J88" s="202"/>
      <c r="K88" s="202"/>
      <c r="L88" s="201"/>
    </row>
    <row r="89" spans="1:12" x14ac:dyDescent="0.25">
      <c r="A89" s="273" t="s">
        <v>1054</v>
      </c>
      <c r="B89" s="203"/>
      <c r="D89" s="201">
        <v>-1446.49</v>
      </c>
      <c r="E89" s="202"/>
      <c r="F89" s="202"/>
      <c r="G89" s="201">
        <f>-0.59*D89</f>
        <v>853.42909999999995</v>
      </c>
      <c r="H89" s="202"/>
      <c r="I89" s="202"/>
      <c r="J89" s="201">
        <f>-0.41*D89</f>
        <v>593.06089999999995</v>
      </c>
      <c r="K89" s="202"/>
      <c r="L89" s="201">
        <f>D89</f>
        <v>-1446.49</v>
      </c>
    </row>
    <row r="90" spans="1:12" x14ac:dyDescent="0.25">
      <c r="A90" s="273" t="s">
        <v>1013</v>
      </c>
      <c r="B90" s="203"/>
      <c r="C90" s="201">
        <v>-65721.52</v>
      </c>
      <c r="D90" s="202"/>
      <c r="E90" s="202"/>
      <c r="F90" s="202"/>
      <c r="G90" s="202"/>
      <c r="H90" s="201">
        <f>-0.59*L90</f>
        <v>38775.696799999998</v>
      </c>
      <c r="J90" s="202"/>
      <c r="K90" s="201">
        <f>-0.41*L90</f>
        <v>26945.823199999999</v>
      </c>
      <c r="L90" s="201">
        <f>C90</f>
        <v>-65721.52</v>
      </c>
    </row>
    <row r="91" spans="1:12" x14ac:dyDescent="0.25">
      <c r="A91" s="274">
        <v>43373</v>
      </c>
      <c r="B91" s="260">
        <f>SUM(B80:D90)</f>
        <v>743683.41000000038</v>
      </c>
      <c r="C91" s="261"/>
      <c r="D91" s="261"/>
      <c r="E91" s="262"/>
      <c r="F91" s="263">
        <f>SUM(F80:F90)</f>
        <v>-13320.896100000002</v>
      </c>
      <c r="G91" s="263">
        <f t="shared" ref="G91:H91" si="8">SUM(G80:G90)</f>
        <v>3350.8645999999994</v>
      </c>
      <c r="H91" s="263">
        <f t="shared" si="8"/>
        <v>32909.320899999999</v>
      </c>
      <c r="I91" s="263">
        <f>SUM(I80:I90)</f>
        <v>-9256.8938999999991</v>
      </c>
      <c r="J91" s="263">
        <f t="shared" ref="J91" si="9">SUM(J80:J90)</f>
        <v>2328.5654</v>
      </c>
      <c r="K91" s="263">
        <f>SUM(K80:K90)</f>
        <v>-31017.2209</v>
      </c>
      <c r="L91" s="261">
        <f>SUM(L80:L90)</f>
        <v>745119.00000000035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85" zoomScaleNormal="85" workbookViewId="0">
      <selection activeCell="D51" sqref="D51"/>
    </sheetView>
  </sheetViews>
  <sheetFormatPr defaultRowHeight="12.5" x14ac:dyDescent="0.25"/>
  <cols>
    <col min="1" max="1" width="44.1796875" customWidth="1"/>
    <col min="2" max="2" width="62.26953125" customWidth="1"/>
    <col min="3" max="3" width="9.90625" bestFit="1" customWidth="1"/>
  </cols>
  <sheetData>
    <row r="1" spans="1:2" ht="13" x14ac:dyDescent="0.3">
      <c r="A1" s="10" t="s">
        <v>1143</v>
      </c>
    </row>
    <row r="2" spans="1:2" ht="13" x14ac:dyDescent="0.3">
      <c r="A2" s="10" t="s">
        <v>1144</v>
      </c>
      <c r="B2" s="4" t="s">
        <v>1145</v>
      </c>
    </row>
    <row r="3" spans="1:2" ht="13" x14ac:dyDescent="0.3">
      <c r="A3" s="10" t="s">
        <v>1101</v>
      </c>
      <c r="B3" s="4" t="s">
        <v>1146</v>
      </c>
    </row>
    <row r="4" spans="1:2" ht="13" x14ac:dyDescent="0.3">
      <c r="A4" s="10" t="s">
        <v>1102</v>
      </c>
      <c r="B4" t="s">
        <v>1103</v>
      </c>
    </row>
    <row r="5" spans="1:2" ht="13" x14ac:dyDescent="0.3">
      <c r="A5" s="10" t="s">
        <v>1104</v>
      </c>
      <c r="B5" t="s">
        <v>1105</v>
      </c>
    </row>
    <row r="6" spans="1:2" ht="13" x14ac:dyDescent="0.3">
      <c r="A6" s="10" t="s">
        <v>784</v>
      </c>
      <c r="B6" s="4" t="s">
        <v>1147</v>
      </c>
    </row>
    <row r="7" spans="1:2" ht="13" x14ac:dyDescent="0.3">
      <c r="A7" s="10"/>
      <c r="B7" s="4"/>
    </row>
    <row r="8" spans="1:2" ht="13" x14ac:dyDescent="0.3">
      <c r="A8" s="10" t="s">
        <v>1148</v>
      </c>
      <c r="B8" s="4"/>
    </row>
    <row r="9" spans="1:2" ht="13" x14ac:dyDescent="0.3">
      <c r="A9" s="10" t="s">
        <v>1122</v>
      </c>
      <c r="B9" s="4" t="s">
        <v>1127</v>
      </c>
    </row>
    <row r="10" spans="1:2" ht="13" x14ac:dyDescent="0.3">
      <c r="A10" s="10"/>
      <c r="B10" s="4" t="s">
        <v>1125</v>
      </c>
    </row>
    <row r="11" spans="1:2" ht="13" x14ac:dyDescent="0.3">
      <c r="A11" s="10"/>
      <c r="B11" s="4" t="s">
        <v>1133</v>
      </c>
    </row>
    <row r="12" spans="1:2" ht="13" x14ac:dyDescent="0.3">
      <c r="A12" s="10" t="s">
        <v>1123</v>
      </c>
      <c r="B12" s="4" t="s">
        <v>1124</v>
      </c>
    </row>
    <row r="13" spans="1:2" ht="13" x14ac:dyDescent="0.3">
      <c r="A13" s="10"/>
      <c r="B13" s="4" t="s">
        <v>1126</v>
      </c>
    </row>
    <row r="14" spans="1:2" ht="13" x14ac:dyDescent="0.3">
      <c r="A14" s="10"/>
      <c r="B14" s="4" t="s">
        <v>1134</v>
      </c>
    </row>
    <row r="15" spans="1:2" ht="13" x14ac:dyDescent="0.3">
      <c r="A15" s="10" t="s">
        <v>1132</v>
      </c>
      <c r="B15" s="4" t="s">
        <v>1149</v>
      </c>
    </row>
    <row r="16" spans="1:2" ht="13" x14ac:dyDescent="0.3">
      <c r="A16" s="10"/>
      <c r="B16" s="4"/>
    </row>
    <row r="17" spans="1:10" ht="13" x14ac:dyDescent="0.3">
      <c r="A17" s="10" t="s">
        <v>764</v>
      </c>
      <c r="B17" s="4"/>
    </row>
    <row r="18" spans="1:10" ht="13" x14ac:dyDescent="0.3">
      <c r="A18" s="10" t="s">
        <v>1106</v>
      </c>
      <c r="B18" s="4" t="s">
        <v>1150</v>
      </c>
    </row>
    <row r="19" spans="1:10" ht="13" x14ac:dyDescent="0.3">
      <c r="A19" s="10" t="s">
        <v>1151</v>
      </c>
      <c r="B19" s="4" t="s">
        <v>1152</v>
      </c>
    </row>
    <row r="20" spans="1:10" ht="13" x14ac:dyDescent="0.3">
      <c r="A20" s="10" t="s">
        <v>773</v>
      </c>
      <c r="B20" t="s">
        <v>1107</v>
      </c>
    </row>
    <row r="21" spans="1:10" ht="13" x14ac:dyDescent="0.3">
      <c r="A21" s="10" t="s">
        <v>1108</v>
      </c>
      <c r="B21" t="s">
        <v>1109</v>
      </c>
    </row>
    <row r="22" spans="1:10" ht="13" x14ac:dyDescent="0.3">
      <c r="A22" s="10"/>
    </row>
    <row r="23" spans="1:10" ht="13" x14ac:dyDescent="0.3">
      <c r="A23" s="10" t="s">
        <v>1034</v>
      </c>
      <c r="B23" s="10" t="s">
        <v>1136</v>
      </c>
    </row>
    <row r="24" spans="1:10" ht="13" x14ac:dyDescent="0.3">
      <c r="A24" s="10"/>
      <c r="B24" s="4" t="s">
        <v>1137</v>
      </c>
    </row>
    <row r="25" spans="1:10" ht="13" x14ac:dyDescent="0.3">
      <c r="A25" s="10"/>
      <c r="B25" s="4" t="s">
        <v>1138</v>
      </c>
    </row>
    <row r="26" spans="1:10" ht="13" x14ac:dyDescent="0.3">
      <c r="A26" s="10"/>
      <c r="B26" s="10"/>
    </row>
    <row r="27" spans="1:10" x14ac:dyDescent="0.25">
      <c r="B27" s="388" t="s">
        <v>1110</v>
      </c>
      <c r="C27" s="388"/>
      <c r="D27" s="388"/>
      <c r="E27" s="388"/>
      <c r="F27" s="388"/>
      <c r="G27" s="388"/>
      <c r="H27" s="388"/>
      <c r="I27" s="388"/>
      <c r="J27" s="388"/>
    </row>
    <row r="28" spans="1:10" x14ac:dyDescent="0.25">
      <c r="B28" s="388" t="s">
        <v>1111</v>
      </c>
      <c r="C28" s="388"/>
      <c r="D28" s="388"/>
      <c r="E28" s="388"/>
      <c r="F28" s="388"/>
      <c r="G28" s="388"/>
      <c r="H28" s="388"/>
      <c r="I28" s="388"/>
      <c r="J28" s="388"/>
    </row>
    <row r="29" spans="1:10" x14ac:dyDescent="0.25">
      <c r="B29" s="388" t="s">
        <v>1112</v>
      </c>
      <c r="C29" s="388"/>
      <c r="D29" s="388"/>
      <c r="E29" s="388"/>
      <c r="F29" s="388"/>
      <c r="G29" s="388"/>
      <c r="H29" s="388"/>
      <c r="I29" s="388"/>
      <c r="J29" s="388"/>
    </row>
    <row r="30" spans="1:10" x14ac:dyDescent="0.25">
      <c r="B30" s="388"/>
      <c r="C30" s="388"/>
      <c r="D30" s="388"/>
      <c r="E30" s="388"/>
      <c r="F30" s="388"/>
      <c r="G30" s="388"/>
      <c r="H30" s="388"/>
      <c r="I30" s="388"/>
      <c r="J30" s="388"/>
    </row>
    <row r="31" spans="1:10" x14ac:dyDescent="0.25">
      <c r="B31" s="388" t="s">
        <v>1113</v>
      </c>
      <c r="C31" s="388"/>
      <c r="D31" s="388"/>
      <c r="E31" s="388"/>
      <c r="F31" s="388"/>
      <c r="G31" s="388"/>
      <c r="H31" s="388"/>
      <c r="I31" s="388"/>
      <c r="J31" s="388"/>
    </row>
    <row r="32" spans="1:10" x14ac:dyDescent="0.25">
      <c r="B32" s="388" t="s">
        <v>1114</v>
      </c>
      <c r="C32" s="388"/>
      <c r="D32" s="388"/>
      <c r="E32" s="388"/>
      <c r="F32" s="388"/>
      <c r="G32" s="388"/>
      <c r="H32" s="388"/>
      <c r="I32" s="388"/>
      <c r="J32" s="388"/>
    </row>
    <row r="33" spans="2:10" x14ac:dyDescent="0.25">
      <c r="B33" s="388"/>
      <c r="C33" s="388"/>
      <c r="D33" s="388"/>
      <c r="E33" s="388"/>
      <c r="F33" s="388"/>
      <c r="G33" s="388"/>
      <c r="H33" s="388"/>
      <c r="I33" s="388"/>
      <c r="J33" s="388"/>
    </row>
    <row r="35" spans="2:10" ht="13.5" thickBot="1" x14ac:dyDescent="0.35">
      <c r="B35" s="10" t="s">
        <v>1115</v>
      </c>
    </row>
    <row r="36" spans="2:10" ht="13.5" thickBot="1" x14ac:dyDescent="0.35">
      <c r="B36" s="331" t="s">
        <v>1092</v>
      </c>
      <c r="C36" s="332">
        <v>93115</v>
      </c>
      <c r="D36" s="332"/>
      <c r="E36" s="333"/>
      <c r="F36" s="332"/>
    </row>
    <row r="37" spans="2:10" ht="13.5" thickBot="1" x14ac:dyDescent="0.35">
      <c r="B37" s="331" t="s">
        <v>1093</v>
      </c>
      <c r="C37" s="332">
        <v>28421</v>
      </c>
      <c r="D37" s="332"/>
      <c r="E37" s="333"/>
      <c r="F37" s="332"/>
    </row>
    <row r="38" spans="2:10" ht="13.5" thickBot="1" x14ac:dyDescent="0.35">
      <c r="B38" s="331" t="s">
        <v>1081</v>
      </c>
      <c r="C38" s="332">
        <v>-19965</v>
      </c>
      <c r="D38" s="332"/>
      <c r="E38" s="333"/>
      <c r="F38" s="332"/>
    </row>
    <row r="39" spans="2:10" ht="13" x14ac:dyDescent="0.3">
      <c r="B39" s="389" t="s">
        <v>1116</v>
      </c>
      <c r="C39" s="390">
        <v>101571</v>
      </c>
    </row>
    <row r="41" spans="2:10" ht="13" x14ac:dyDescent="0.3">
      <c r="B41" s="389" t="s">
        <v>1117</v>
      </c>
    </row>
    <row r="42" spans="2:10" ht="13" x14ac:dyDescent="0.3">
      <c r="B42" s="389" t="s">
        <v>1129</v>
      </c>
      <c r="C42" s="394" t="s">
        <v>1142</v>
      </c>
      <c r="D42" s="391">
        <v>50000</v>
      </c>
      <c r="E42" s="4"/>
      <c r="F42" s="4" t="s">
        <v>1141</v>
      </c>
    </row>
    <row r="43" spans="2:10" ht="13" x14ac:dyDescent="0.3">
      <c r="B43" s="389" t="s">
        <v>1118</v>
      </c>
      <c r="C43" t="s">
        <v>1135</v>
      </c>
      <c r="D43" s="391">
        <v>45869</v>
      </c>
    </row>
    <row r="44" spans="2:10" ht="13" x14ac:dyDescent="0.3">
      <c r="B44" s="389"/>
      <c r="D44" s="391"/>
    </row>
    <row r="45" spans="2:10" ht="13" x14ac:dyDescent="0.3">
      <c r="B45" s="389"/>
      <c r="D45" s="391"/>
    </row>
    <row r="47" spans="2:10" ht="13" x14ac:dyDescent="0.3">
      <c r="B47" s="389" t="s">
        <v>1119</v>
      </c>
      <c r="C47" s="391">
        <v>135647</v>
      </c>
    </row>
    <row r="48" spans="2:10" ht="13" x14ac:dyDescent="0.3">
      <c r="B48" s="389" t="s">
        <v>1120</v>
      </c>
      <c r="C48" s="391">
        <v>-4097</v>
      </c>
    </row>
    <row r="49" spans="2:4" ht="13" x14ac:dyDescent="0.3">
      <c r="B49" s="389" t="s">
        <v>1121</v>
      </c>
      <c r="C49" s="391">
        <v>184170</v>
      </c>
      <c r="D49" s="4" t="s">
        <v>1140</v>
      </c>
    </row>
    <row r="50" spans="2:4" ht="13" x14ac:dyDescent="0.3">
      <c r="B50" s="389" t="s">
        <v>1130</v>
      </c>
      <c r="C50" s="391">
        <v>224000</v>
      </c>
      <c r="D50" t="s">
        <v>1131</v>
      </c>
    </row>
    <row r="51" spans="2:4" ht="13" x14ac:dyDescent="0.3">
      <c r="B51" s="389"/>
      <c r="C51" s="393" t="s">
        <v>1153</v>
      </c>
    </row>
    <row r="52" spans="2:4" x14ac:dyDescent="0.25">
      <c r="C52" t="s">
        <v>1139</v>
      </c>
    </row>
  </sheetData>
  <sortState ref="A20">
    <sortCondition sortBy="fontColor" ref="A20"/>
  </sortState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278"/>
    <col min="2" max="2" width="38" customWidth="1"/>
    <col min="3" max="3" width="13.453125" customWidth="1"/>
    <col min="4" max="4" width="13.81640625" customWidth="1"/>
    <col min="5" max="7" width="14.1796875" customWidth="1"/>
    <col min="8" max="16384" width="9.1796875" style="278"/>
  </cols>
  <sheetData>
    <row r="1" spans="2:7" x14ac:dyDescent="0.35">
      <c r="B1" s="114" t="s">
        <v>774</v>
      </c>
      <c r="C1" s="214"/>
      <c r="D1" s="174"/>
      <c r="E1" s="174"/>
      <c r="F1" s="174"/>
      <c r="G1" s="174"/>
    </row>
    <row r="2" spans="2:7" x14ac:dyDescent="0.35">
      <c r="B2" s="121" t="s">
        <v>985</v>
      </c>
      <c r="C2" s="214"/>
      <c r="D2" s="174"/>
      <c r="E2" s="174"/>
      <c r="F2" s="174"/>
      <c r="G2" s="174"/>
    </row>
    <row r="3" spans="2:7" ht="15" thickBot="1" x14ac:dyDescent="0.4">
      <c r="B3" s="219" t="s">
        <v>1064</v>
      </c>
      <c r="C3" s="214"/>
      <c r="D3" s="212"/>
      <c r="E3" s="212"/>
      <c r="F3" s="212"/>
      <c r="G3" s="212"/>
    </row>
    <row r="4" spans="2:7" ht="15" customHeight="1" x14ac:dyDescent="0.35">
      <c r="B4" s="114"/>
      <c r="C4" s="406" t="s">
        <v>1001</v>
      </c>
      <c r="D4" s="406" t="s">
        <v>1062</v>
      </c>
      <c r="E4" s="406" t="s">
        <v>1065</v>
      </c>
      <c r="F4" s="406" t="s">
        <v>1066</v>
      </c>
      <c r="G4" s="406" t="s">
        <v>1067</v>
      </c>
    </row>
    <row r="5" spans="2:7" ht="15" thickBot="1" x14ac:dyDescent="0.4">
      <c r="B5" s="153"/>
      <c r="C5" s="407"/>
      <c r="D5" s="407"/>
      <c r="E5" s="407"/>
      <c r="F5" s="407"/>
      <c r="G5" s="407"/>
    </row>
    <row r="6" spans="2:7" x14ac:dyDescent="0.35">
      <c r="B6" s="279" t="s">
        <v>1034</v>
      </c>
      <c r="C6" s="280"/>
      <c r="D6" s="177"/>
      <c r="E6" s="177"/>
      <c r="F6" s="177"/>
      <c r="G6" s="177"/>
    </row>
    <row r="7" spans="2:7" x14ac:dyDescent="0.35">
      <c r="B7" s="141" t="s">
        <v>775</v>
      </c>
      <c r="C7" s="281">
        <v>350000</v>
      </c>
      <c r="D7" s="282">
        <v>360000.41000000003</v>
      </c>
      <c r="E7" s="282">
        <v>410000</v>
      </c>
      <c r="F7" s="282">
        <v>343255.26</v>
      </c>
      <c r="G7" s="282">
        <f>F7-E7</f>
        <v>-66744.739999999991</v>
      </c>
    </row>
    <row r="8" spans="2:7" x14ac:dyDescent="0.35">
      <c r="B8" s="141" t="s">
        <v>1063</v>
      </c>
      <c r="C8" s="283">
        <v>0</v>
      </c>
      <c r="D8" s="284">
        <v>0</v>
      </c>
      <c r="E8" s="284">
        <v>15000</v>
      </c>
      <c r="F8" s="284">
        <v>25114.75</v>
      </c>
      <c r="G8" s="284">
        <f>F8-E8</f>
        <v>10114.75</v>
      </c>
    </row>
    <row r="9" spans="2:7" ht="15" thickBot="1" x14ac:dyDescent="0.4">
      <c r="B9" s="285" t="s">
        <v>1036</v>
      </c>
      <c r="C9" s="286">
        <f>SUM(C7:C8)</f>
        <v>350000</v>
      </c>
      <c r="D9" s="183">
        <v>360000.41000000003</v>
      </c>
      <c r="E9" s="183">
        <f>SUM(E7:E8)</f>
        <v>425000</v>
      </c>
      <c r="F9" s="183">
        <f>SUM(F7:F8)</f>
        <v>368370.01</v>
      </c>
      <c r="G9" s="183">
        <f>F9-E9</f>
        <v>-56629.989999999991</v>
      </c>
    </row>
    <row r="10" spans="2:7" ht="20" thickBot="1" x14ac:dyDescent="0.5">
      <c r="B10" s="287"/>
      <c r="C10" s="288"/>
      <c r="D10" s="289"/>
      <c r="E10" s="289"/>
      <c r="F10" s="289"/>
      <c r="G10" s="289"/>
    </row>
    <row r="11" spans="2:7" x14ac:dyDescent="0.35">
      <c r="B11" s="279" t="s">
        <v>1035</v>
      </c>
      <c r="C11" s="280"/>
      <c r="D11" s="186"/>
      <c r="E11" s="186"/>
      <c r="F11" s="186"/>
      <c r="G11" s="186"/>
    </row>
    <row r="12" spans="2:7" x14ac:dyDescent="0.35">
      <c r="B12" s="144" t="s">
        <v>1023</v>
      </c>
      <c r="C12" s="290"/>
      <c r="D12" s="291"/>
      <c r="E12" s="291"/>
      <c r="F12" s="291"/>
      <c r="G12" s="291"/>
    </row>
    <row r="13" spans="2:7" x14ac:dyDescent="0.35">
      <c r="B13" s="141" t="s">
        <v>928</v>
      </c>
      <c r="C13" s="281">
        <v>-70000</v>
      </c>
      <c r="D13" s="282">
        <v>-69999.66</v>
      </c>
      <c r="E13" s="282">
        <v>-78000</v>
      </c>
      <c r="F13" s="282">
        <f>-64947.98-2041.4</f>
        <v>-66989.38</v>
      </c>
      <c r="G13" s="282">
        <f>F13-E13</f>
        <v>11010.619999999995</v>
      </c>
    </row>
    <row r="14" spans="2:7" x14ac:dyDescent="0.35">
      <c r="B14" s="144"/>
      <c r="C14" s="290"/>
      <c r="D14" s="291"/>
      <c r="E14" s="291"/>
      <c r="F14" s="291"/>
      <c r="G14" s="291"/>
    </row>
    <row r="15" spans="2:7" x14ac:dyDescent="0.35">
      <c r="B15" s="144" t="s">
        <v>1024</v>
      </c>
      <c r="C15" s="290"/>
      <c r="D15" s="291"/>
      <c r="E15" s="291"/>
      <c r="F15" s="291"/>
      <c r="G15" s="291"/>
    </row>
    <row r="16" spans="2:7" x14ac:dyDescent="0.35">
      <c r="B16" s="141" t="s">
        <v>784</v>
      </c>
      <c r="C16" s="281">
        <v>-5000</v>
      </c>
      <c r="D16" s="282">
        <v>-14999.600000000002</v>
      </c>
      <c r="E16" s="282">
        <v>-15000</v>
      </c>
      <c r="F16" s="282">
        <v>-17092.650000000001</v>
      </c>
      <c r="G16" s="282">
        <f>F16-E16</f>
        <v>-2092.6500000000015</v>
      </c>
    </row>
    <row r="17" spans="2:7" x14ac:dyDescent="0.35">
      <c r="B17" s="141" t="s">
        <v>961</v>
      </c>
      <c r="C17" s="281">
        <v>-50000</v>
      </c>
      <c r="D17" s="282">
        <v>-50000</v>
      </c>
      <c r="E17" s="282">
        <v>-75000</v>
      </c>
      <c r="F17" s="282">
        <v>-69022</v>
      </c>
      <c r="G17" s="282">
        <f>F17-E17</f>
        <v>5978</v>
      </c>
    </row>
    <row r="18" spans="2:7" x14ac:dyDescent="0.35">
      <c r="B18" s="144"/>
      <c r="C18" s="290"/>
      <c r="D18" s="291"/>
      <c r="E18" s="291"/>
      <c r="F18" s="291"/>
      <c r="G18" s="291"/>
    </row>
    <row r="19" spans="2:7" x14ac:dyDescent="0.35">
      <c r="B19" s="144" t="s">
        <v>739</v>
      </c>
      <c r="C19" s="290"/>
      <c r="D19" s="291"/>
      <c r="E19" s="291"/>
      <c r="F19" s="291"/>
      <c r="G19" s="291"/>
    </row>
    <row r="20" spans="2:7" x14ac:dyDescent="0.35">
      <c r="B20" s="141" t="s">
        <v>819</v>
      </c>
      <c r="C20" s="281">
        <v>-65000</v>
      </c>
      <c r="D20" s="282">
        <v>-64999.5</v>
      </c>
      <c r="E20" s="282">
        <v>-78000</v>
      </c>
      <c r="F20" s="282">
        <v>-68656</v>
      </c>
      <c r="G20" s="282">
        <f>F20-E20</f>
        <v>9344</v>
      </c>
    </row>
    <row r="21" spans="2:7" x14ac:dyDescent="0.35">
      <c r="B21" s="141" t="s">
        <v>820</v>
      </c>
      <c r="C21" s="281">
        <v>-12000</v>
      </c>
      <c r="D21" s="282">
        <v>-12000.16</v>
      </c>
      <c r="E21" s="282">
        <v>-12000</v>
      </c>
      <c r="F21" s="282">
        <v>-9006.66</v>
      </c>
      <c r="G21" s="282">
        <f t="shared" ref="G21:G23" si="0">F21-E21</f>
        <v>2993.34</v>
      </c>
    </row>
    <row r="22" spans="2:7" x14ac:dyDescent="0.35">
      <c r="B22" s="141" t="s">
        <v>776</v>
      </c>
      <c r="C22" s="281">
        <v>-22000</v>
      </c>
      <c r="D22" s="282">
        <v>-21999.629999999997</v>
      </c>
      <c r="E22" s="282">
        <v>-30000</v>
      </c>
      <c r="F22" s="282">
        <v>-23136.34</v>
      </c>
      <c r="G22" s="282">
        <f t="shared" si="0"/>
        <v>6863.66</v>
      </c>
    </row>
    <row r="23" spans="2:7" x14ac:dyDescent="0.35">
      <c r="B23" s="141" t="s">
        <v>1068</v>
      </c>
      <c r="C23" s="281">
        <v>-27500</v>
      </c>
      <c r="D23" s="282">
        <v>-27499.666666666664</v>
      </c>
      <c r="E23" s="282">
        <v>-19500</v>
      </c>
      <c r="F23" s="282">
        <v>-25670.13</v>
      </c>
      <c r="G23" s="282">
        <f t="shared" si="0"/>
        <v>-6170.130000000001</v>
      </c>
    </row>
    <row r="24" spans="2:7" ht="15" thickBot="1" x14ac:dyDescent="0.4">
      <c r="B24" s="285" t="s">
        <v>1037</v>
      </c>
      <c r="C24" s="292">
        <f>SUM(C13:C23)</f>
        <v>-251500</v>
      </c>
      <c r="D24" s="189">
        <v>-261498.21666666667</v>
      </c>
      <c r="E24" s="189">
        <f>SUM(E13:E23)</f>
        <v>-307500</v>
      </c>
      <c r="F24" s="189">
        <f>SUM(F13:F23)</f>
        <v>-279573.15999999997</v>
      </c>
      <c r="G24" s="189">
        <f>F24-E24</f>
        <v>27926.840000000026</v>
      </c>
    </row>
    <row r="25" spans="2:7" ht="20" thickBot="1" x14ac:dyDescent="0.5">
      <c r="B25" s="287"/>
      <c r="C25" s="293"/>
      <c r="D25" s="294"/>
      <c r="E25" s="294"/>
      <c r="F25" s="294"/>
      <c r="G25" s="294"/>
    </row>
    <row r="26" spans="2:7" ht="15" thickBot="1" x14ac:dyDescent="0.4">
      <c r="B26" s="224" t="s">
        <v>1038</v>
      </c>
      <c r="C26" s="173">
        <f>C9+C24</f>
        <v>98500</v>
      </c>
      <c r="D26" s="173">
        <v>98502.193333333358</v>
      </c>
      <c r="E26" s="206">
        <f>E9+E24</f>
        <v>117500</v>
      </c>
      <c r="F26" s="206">
        <f>F9+F24</f>
        <v>88796.850000000035</v>
      </c>
      <c r="G26" s="206">
        <f>G9+G24</f>
        <v>-28703.149999999965</v>
      </c>
    </row>
    <row r="27" spans="2:7" ht="20" thickBot="1" x14ac:dyDescent="0.5">
      <c r="B27" s="295"/>
      <c r="C27" s="296"/>
      <c r="D27" s="297"/>
      <c r="E27" s="297"/>
      <c r="F27" s="297"/>
      <c r="G27" s="297"/>
    </row>
    <row r="28" spans="2:7" ht="20" thickBot="1" x14ac:dyDescent="0.5">
      <c r="B28" s="216" t="s">
        <v>1041</v>
      </c>
      <c r="C28" s="191"/>
      <c r="D28" s="191"/>
      <c r="E28" s="191"/>
      <c r="F28" s="191"/>
      <c r="G28" s="191"/>
    </row>
    <row r="29" spans="2:7" x14ac:dyDescent="0.35">
      <c r="B29" s="140" t="s">
        <v>1014</v>
      </c>
      <c r="C29" s="186"/>
      <c r="D29" s="186"/>
      <c r="E29" s="186"/>
      <c r="F29" s="186"/>
      <c r="G29" s="186"/>
    </row>
    <row r="30" spans="2:7" x14ac:dyDescent="0.35">
      <c r="B30" s="141" t="s">
        <v>782</v>
      </c>
      <c r="C30" s="281">
        <v>0</v>
      </c>
      <c r="D30" s="282">
        <v>12</v>
      </c>
      <c r="E30" s="282">
        <v>3500</v>
      </c>
      <c r="F30" s="282">
        <v>45</v>
      </c>
      <c r="G30" s="282">
        <f>F30-E30</f>
        <v>-3455</v>
      </c>
    </row>
    <row r="31" spans="2:7" x14ac:dyDescent="0.35">
      <c r="B31" s="141" t="s">
        <v>929</v>
      </c>
      <c r="C31" s="281">
        <v>118000</v>
      </c>
      <c r="D31" s="282">
        <v>117528.43</v>
      </c>
      <c r="E31" s="282"/>
      <c r="F31" s="282">
        <v>114612.89</v>
      </c>
      <c r="G31" s="282">
        <f>F31-E31</f>
        <v>114612.89</v>
      </c>
    </row>
    <row r="32" spans="2:7" x14ac:dyDescent="0.35">
      <c r="B32" s="142" t="s">
        <v>947</v>
      </c>
      <c r="C32" s="281">
        <v>108000</v>
      </c>
      <c r="D32" s="282">
        <v>109644.17</v>
      </c>
      <c r="E32" s="282">
        <v>110000</v>
      </c>
      <c r="F32" s="282">
        <v>106827.92</v>
      </c>
      <c r="G32" s="282">
        <f t="shared" ref="G32:G34" si="1">F32-E32</f>
        <v>-3172.0800000000017</v>
      </c>
    </row>
    <row r="33" spans="2:7" x14ac:dyDescent="0.35">
      <c r="B33" s="142" t="s">
        <v>948</v>
      </c>
      <c r="C33" s="281">
        <v>10000</v>
      </c>
      <c r="D33" s="282">
        <v>7884.26</v>
      </c>
      <c r="E33" s="282">
        <v>7000</v>
      </c>
      <c r="F33" s="282">
        <v>7784.97</v>
      </c>
      <c r="G33" s="282">
        <f t="shared" si="1"/>
        <v>784.97000000000025</v>
      </c>
    </row>
    <row r="34" spans="2:7" x14ac:dyDescent="0.35">
      <c r="B34" s="141" t="s">
        <v>3</v>
      </c>
      <c r="C34" s="281">
        <v>6000</v>
      </c>
      <c r="D34" s="282">
        <v>3271.8</v>
      </c>
      <c r="E34" s="282">
        <v>3000</v>
      </c>
      <c r="F34" s="282">
        <v>2957.33</v>
      </c>
      <c r="G34" s="282">
        <f t="shared" si="1"/>
        <v>-42.670000000000073</v>
      </c>
    </row>
    <row r="35" spans="2:7" x14ac:dyDescent="0.35">
      <c r="B35" s="140" t="s">
        <v>1017</v>
      </c>
      <c r="C35" s="298">
        <f>SUM(C30:C34)-C31</f>
        <v>124000</v>
      </c>
      <c r="D35" s="177">
        <v>120812.22999999998</v>
      </c>
      <c r="E35" s="177">
        <f>SUM(E30:E34)-E31</f>
        <v>123500</v>
      </c>
      <c r="F35" s="177">
        <f>SUM(F30:F34)-F31</f>
        <v>117615.21999999999</v>
      </c>
      <c r="G35" s="177">
        <f>F35-E35</f>
        <v>-5884.7800000000134</v>
      </c>
    </row>
    <row r="36" spans="2:7" x14ac:dyDescent="0.35">
      <c r="B36" s="144"/>
      <c r="C36" s="281"/>
      <c r="D36" s="299"/>
      <c r="E36" s="299"/>
      <c r="F36" s="299"/>
      <c r="G36" s="299"/>
    </row>
    <row r="37" spans="2:7" x14ac:dyDescent="0.35">
      <c r="B37" s="140" t="s">
        <v>1015</v>
      </c>
      <c r="C37" s="298"/>
      <c r="D37" s="177"/>
      <c r="E37" s="177"/>
      <c r="F37" s="177"/>
      <c r="G37" s="177"/>
    </row>
    <row r="38" spans="2:7" x14ac:dyDescent="0.35">
      <c r="B38" s="141" t="s">
        <v>974</v>
      </c>
      <c r="C38" s="281">
        <v>0</v>
      </c>
      <c r="D38" s="282">
        <v>1344</v>
      </c>
      <c r="E38" s="282">
        <v>0</v>
      </c>
      <c r="F38" s="300">
        <v>1348</v>
      </c>
      <c r="G38" s="300">
        <f>F38-E38</f>
        <v>1348</v>
      </c>
    </row>
    <row r="39" spans="2:7" x14ac:dyDescent="0.35">
      <c r="B39" s="140" t="s">
        <v>1018</v>
      </c>
      <c r="C39" s="298">
        <f>SUM(C38)</f>
        <v>0</v>
      </c>
      <c r="D39" s="177">
        <v>1344</v>
      </c>
      <c r="E39" s="177">
        <f>SUM(E38)</f>
        <v>0</v>
      </c>
      <c r="F39" s="177">
        <f>SUM(F38)</f>
        <v>1348</v>
      </c>
      <c r="G39" s="177">
        <f>F39-E39</f>
        <v>1348</v>
      </c>
    </row>
    <row r="40" spans="2:7" x14ac:dyDescent="0.35">
      <c r="B40" s="144"/>
      <c r="C40" s="281"/>
      <c r="D40" s="299"/>
      <c r="E40" s="299"/>
      <c r="F40" s="299"/>
      <c r="G40" s="299"/>
    </row>
    <row r="41" spans="2:7" x14ac:dyDescent="0.35">
      <c r="B41" s="140" t="s">
        <v>1016</v>
      </c>
      <c r="C41" s="298"/>
      <c r="D41" s="177"/>
      <c r="E41" s="177"/>
      <c r="F41" s="177"/>
      <c r="G41" s="177"/>
    </row>
    <row r="42" spans="2:7" x14ac:dyDescent="0.35">
      <c r="B42" s="144" t="s">
        <v>987</v>
      </c>
      <c r="C42" s="281">
        <v>6000</v>
      </c>
      <c r="D42" s="282">
        <v>5999.98</v>
      </c>
      <c r="E42" s="282">
        <v>8500</v>
      </c>
      <c r="F42" s="282">
        <v>9837.61</v>
      </c>
      <c r="G42" s="282">
        <f>F42-E42</f>
        <v>1337.6100000000006</v>
      </c>
    </row>
    <row r="43" spans="2:7" ht="15" thickBot="1" x14ac:dyDescent="0.4">
      <c r="B43" s="285" t="s">
        <v>1019</v>
      </c>
      <c r="C43" s="286">
        <f>SUM(C42)</f>
        <v>6000</v>
      </c>
      <c r="D43" s="183">
        <v>5999.98</v>
      </c>
      <c r="E43" s="183">
        <f>SUM(E42)</f>
        <v>8500</v>
      </c>
      <c r="F43" s="183">
        <f>SUM(F42)</f>
        <v>9837.61</v>
      </c>
      <c r="G43" s="183">
        <f>F43-E43</f>
        <v>1337.6100000000006</v>
      </c>
    </row>
    <row r="44" spans="2:7" ht="20" thickBot="1" x14ac:dyDescent="0.5">
      <c r="B44" s="216" t="s">
        <v>142</v>
      </c>
      <c r="C44" s="191">
        <f>C35+C39+C43</f>
        <v>130000</v>
      </c>
      <c r="D44" s="191">
        <v>128156.20999999998</v>
      </c>
      <c r="E44" s="191">
        <f>E35+E39+E43</f>
        <v>132000</v>
      </c>
      <c r="F44" s="191">
        <f>F35+F39+F43</f>
        <v>128800.82999999999</v>
      </c>
      <c r="G44" s="191">
        <f>F44-E44</f>
        <v>-3199.1700000000128</v>
      </c>
    </row>
    <row r="45" spans="2:7" ht="15" thickBot="1" x14ac:dyDescent="0.4">
      <c r="B45" s="301"/>
      <c r="C45" s="302"/>
      <c r="D45" s="303"/>
      <c r="E45" s="303"/>
      <c r="F45" s="303"/>
      <c r="G45" s="303"/>
    </row>
    <row r="46" spans="2:7" ht="20" thickBot="1" x14ac:dyDescent="0.5">
      <c r="B46" s="216" t="s">
        <v>764</v>
      </c>
      <c r="C46" s="191"/>
      <c r="D46" s="191"/>
      <c r="E46" s="191"/>
      <c r="F46" s="191"/>
      <c r="G46" s="191"/>
    </row>
    <row r="47" spans="2:7" x14ac:dyDescent="0.35">
      <c r="B47" s="304" t="s">
        <v>1020</v>
      </c>
      <c r="C47" s="305"/>
      <c r="D47" s="193"/>
      <c r="E47" s="193"/>
      <c r="F47" s="193"/>
      <c r="G47" s="193"/>
    </row>
    <row r="48" spans="2:7" x14ac:dyDescent="0.35">
      <c r="B48" s="144" t="s">
        <v>1021</v>
      </c>
      <c r="C48" s="281"/>
      <c r="D48" s="299"/>
      <c r="E48" s="299"/>
      <c r="F48" s="299"/>
      <c r="G48" s="299"/>
    </row>
    <row r="49" spans="2:7" x14ac:dyDescent="0.35">
      <c r="B49" s="141" t="s">
        <v>932</v>
      </c>
      <c r="C49" s="281">
        <v>-65000</v>
      </c>
      <c r="D49" s="282">
        <v>-63465.5</v>
      </c>
      <c r="E49" s="282">
        <v>-65000</v>
      </c>
      <c r="F49" s="282">
        <v>-63855</v>
      </c>
      <c r="G49" s="282">
        <f>F49-E49</f>
        <v>1145</v>
      </c>
    </row>
    <row r="50" spans="2:7" x14ac:dyDescent="0.35">
      <c r="B50" s="141" t="s">
        <v>933</v>
      </c>
      <c r="C50" s="281">
        <v>-15000</v>
      </c>
      <c r="D50" s="282">
        <v>-12752.32</v>
      </c>
      <c r="E50" s="282">
        <v>-15000</v>
      </c>
      <c r="F50" s="282">
        <v>-12489.16</v>
      </c>
      <c r="G50" s="282">
        <f t="shared" ref="G50:G51" si="2">F50-E50</f>
        <v>2510.84</v>
      </c>
    </row>
    <row r="51" spans="2:7" x14ac:dyDescent="0.35">
      <c r="B51" s="141" t="s">
        <v>11</v>
      </c>
      <c r="C51" s="281">
        <v>-5000</v>
      </c>
      <c r="D51" s="282">
        <v>-4999.72</v>
      </c>
      <c r="E51" s="282">
        <v>-5000</v>
      </c>
      <c r="F51" s="282">
        <v>-5000</v>
      </c>
      <c r="G51" s="282">
        <f t="shared" si="2"/>
        <v>0</v>
      </c>
    </row>
    <row r="52" spans="2:7" x14ac:dyDescent="0.35">
      <c r="B52" s="144"/>
      <c r="C52" s="281"/>
      <c r="D52" s="299"/>
      <c r="E52" s="299"/>
      <c r="F52" s="299"/>
      <c r="G52" s="299"/>
    </row>
    <row r="53" spans="2:7" x14ac:dyDescent="0.35">
      <c r="B53" s="144" t="s">
        <v>1022</v>
      </c>
      <c r="C53" s="281"/>
      <c r="D53" s="299"/>
      <c r="E53" s="299"/>
      <c r="F53" s="299"/>
      <c r="G53" s="299"/>
    </row>
    <row r="54" spans="2:7" x14ac:dyDescent="0.35">
      <c r="B54" s="141" t="s">
        <v>779</v>
      </c>
      <c r="C54" s="281">
        <v>-31000</v>
      </c>
      <c r="D54" s="282">
        <v>-22999.93</v>
      </c>
      <c r="E54" s="282">
        <v>-35000</v>
      </c>
      <c r="F54" s="282">
        <v>-19926.080000000002</v>
      </c>
      <c r="G54" s="282">
        <f t="shared" ref="G54:G56" si="3">F54-E54</f>
        <v>15073.919999999998</v>
      </c>
    </row>
    <row r="55" spans="2:7" x14ac:dyDescent="0.35">
      <c r="B55" s="141" t="s">
        <v>913</v>
      </c>
      <c r="C55" s="281">
        <v>-400</v>
      </c>
      <c r="D55" s="282">
        <v>0</v>
      </c>
      <c r="E55" s="282">
        <v>0</v>
      </c>
      <c r="F55" s="282">
        <v>0</v>
      </c>
      <c r="G55" s="282">
        <f t="shared" si="3"/>
        <v>0</v>
      </c>
    </row>
    <row r="56" spans="2:7" x14ac:dyDescent="0.35">
      <c r="B56" s="141" t="s">
        <v>1032</v>
      </c>
      <c r="C56" s="281">
        <v>-4500</v>
      </c>
      <c r="D56" s="282">
        <v>-4500</v>
      </c>
      <c r="E56" s="282">
        <v>-4500</v>
      </c>
      <c r="F56" s="282">
        <v>-4500</v>
      </c>
      <c r="G56" s="282">
        <f t="shared" si="3"/>
        <v>0</v>
      </c>
    </row>
    <row r="57" spans="2:7" x14ac:dyDescent="0.35">
      <c r="B57" s="306" t="s">
        <v>1040</v>
      </c>
      <c r="C57" s="307">
        <f>SUM(C49:C56)</f>
        <v>-120900</v>
      </c>
      <c r="D57" s="194">
        <v>-108717.47</v>
      </c>
      <c r="E57" s="194">
        <f>SUM(E49:E56)</f>
        <v>-124500</v>
      </c>
      <c r="F57" s="194">
        <f>SUM(F49:F56)</f>
        <v>-105770.24000000001</v>
      </c>
      <c r="G57" s="194">
        <f>F57-E57</f>
        <v>18729.759999999995</v>
      </c>
    </row>
    <row r="58" spans="2:7" x14ac:dyDescent="0.35">
      <c r="B58" s="141"/>
      <c r="C58" s="281"/>
      <c r="D58" s="299"/>
      <c r="E58" s="299"/>
      <c r="F58" s="299"/>
      <c r="G58" s="299"/>
    </row>
    <row r="59" spans="2:7" x14ac:dyDescent="0.35">
      <c r="B59" s="306" t="s">
        <v>1015</v>
      </c>
      <c r="C59" s="308"/>
      <c r="D59" s="195"/>
      <c r="E59" s="195"/>
      <c r="F59" s="195"/>
      <c r="G59" s="195"/>
    </row>
    <row r="60" spans="2:7" x14ac:dyDescent="0.35">
      <c r="B60" s="141" t="s">
        <v>772</v>
      </c>
      <c r="C60" s="281">
        <v>-7500</v>
      </c>
      <c r="D60" s="282">
        <v>-10496.26</v>
      </c>
      <c r="E60" s="282">
        <v>-15000</v>
      </c>
      <c r="F60" s="282">
        <v>-12396.26</v>
      </c>
      <c r="G60" s="282">
        <f>F60-E60</f>
        <v>2603.7399999999998</v>
      </c>
    </row>
    <row r="61" spans="2:7" x14ac:dyDescent="0.35">
      <c r="B61" s="306" t="s">
        <v>1018</v>
      </c>
      <c r="C61" s="309">
        <f>SUM(C60)</f>
        <v>-7500</v>
      </c>
      <c r="D61" s="196">
        <v>-10496.26</v>
      </c>
      <c r="E61" s="196">
        <f>SUM(E60)</f>
        <v>-15000</v>
      </c>
      <c r="F61" s="196">
        <f>SUM(F60)</f>
        <v>-12396.26</v>
      </c>
      <c r="G61" s="196">
        <f>F61-E61</f>
        <v>2603.7399999999998</v>
      </c>
    </row>
    <row r="62" spans="2:7" x14ac:dyDescent="0.35">
      <c r="B62" s="141"/>
      <c r="C62" s="281"/>
      <c r="D62" s="299"/>
      <c r="E62" s="299"/>
      <c r="F62" s="299"/>
      <c r="G62" s="299"/>
    </row>
    <row r="63" spans="2:7" x14ac:dyDescent="0.35">
      <c r="B63" s="306" t="s">
        <v>1025</v>
      </c>
      <c r="C63" s="305"/>
      <c r="D63" s="193"/>
      <c r="E63" s="193"/>
      <c r="F63" s="193"/>
      <c r="G63" s="193"/>
    </row>
    <row r="64" spans="2:7" x14ac:dyDescent="0.35">
      <c r="B64" s="144" t="s">
        <v>1026</v>
      </c>
      <c r="C64" s="290"/>
      <c r="D64" s="291"/>
      <c r="E64" s="291"/>
      <c r="F64" s="291"/>
      <c r="G64" s="291"/>
    </row>
    <row r="65" spans="2:7" x14ac:dyDescent="0.35">
      <c r="B65" s="141" t="s">
        <v>773</v>
      </c>
      <c r="C65" s="281">
        <v>-6500</v>
      </c>
      <c r="D65" s="282">
        <v>-6577.2800000000007</v>
      </c>
      <c r="E65" s="282">
        <v>-7000</v>
      </c>
      <c r="F65" s="282">
        <v>-6236.59</v>
      </c>
      <c r="G65" s="282">
        <f>F65-E65</f>
        <v>763.40999999999985</v>
      </c>
    </row>
    <row r="66" spans="2:7" x14ac:dyDescent="0.35">
      <c r="B66" s="141" t="s">
        <v>777</v>
      </c>
      <c r="C66" s="281">
        <v>-15066</v>
      </c>
      <c r="D66" s="282">
        <v>-15112.35</v>
      </c>
      <c r="E66" s="282">
        <v>-21162</v>
      </c>
      <c r="F66" s="282">
        <v>-8515.7900000000009</v>
      </c>
      <c r="G66" s="282">
        <f t="shared" ref="G66:G67" si="4">F66-E66</f>
        <v>12646.21</v>
      </c>
    </row>
    <row r="67" spans="2:7" x14ac:dyDescent="0.35">
      <c r="B67" s="141" t="s">
        <v>771</v>
      </c>
      <c r="C67" s="281">
        <v>-5000</v>
      </c>
      <c r="D67" s="282">
        <v>-4999.6000000000004</v>
      </c>
      <c r="E67" s="282">
        <v>-5000</v>
      </c>
      <c r="F67" s="282">
        <v>-3570.7700000000041</v>
      </c>
      <c r="G67" s="282">
        <f t="shared" si="4"/>
        <v>1429.2299999999959</v>
      </c>
    </row>
    <row r="68" spans="2:7" x14ac:dyDescent="0.35">
      <c r="B68" s="141"/>
      <c r="C68" s="310"/>
      <c r="D68" s="311"/>
      <c r="E68" s="311"/>
      <c r="F68" s="311"/>
      <c r="G68" s="311"/>
    </row>
    <row r="69" spans="2:7" x14ac:dyDescent="0.35">
      <c r="B69" s="144" t="s">
        <v>1027</v>
      </c>
      <c r="C69" s="310"/>
      <c r="D69" s="311"/>
      <c r="E69" s="311"/>
      <c r="F69" s="311"/>
      <c r="G69" s="311"/>
    </row>
    <row r="70" spans="2:7" x14ac:dyDescent="0.35">
      <c r="B70" s="141" t="s">
        <v>1061</v>
      </c>
      <c r="C70" s="281">
        <v>-6000</v>
      </c>
      <c r="D70" s="282">
        <v>-5999.53</v>
      </c>
      <c r="E70" s="282">
        <v>-8000</v>
      </c>
      <c r="F70" s="282">
        <v>-7436.18</v>
      </c>
      <c r="G70" s="282">
        <f t="shared" ref="G70" si="5">F70-E70</f>
        <v>563.81999999999971</v>
      </c>
    </row>
    <row r="71" spans="2:7" x14ac:dyDescent="0.35">
      <c r="B71" s="141"/>
      <c r="C71" s="281"/>
      <c r="D71" s="299"/>
      <c r="E71" s="299"/>
      <c r="F71" s="299"/>
      <c r="G71" s="299"/>
    </row>
    <row r="72" spans="2:7" x14ac:dyDescent="0.35">
      <c r="B72" s="144" t="s">
        <v>97</v>
      </c>
      <c r="C72" s="281"/>
      <c r="D72" s="299"/>
      <c r="E72" s="299"/>
      <c r="F72" s="299"/>
      <c r="G72" s="299"/>
    </row>
    <row r="73" spans="2:7" x14ac:dyDescent="0.35">
      <c r="B73" s="141" t="s">
        <v>97</v>
      </c>
      <c r="C73" s="281">
        <v>-35344</v>
      </c>
      <c r="D73" s="282">
        <v>-39844</v>
      </c>
      <c r="E73" s="282">
        <v>-47860</v>
      </c>
      <c r="F73" s="282">
        <v>-42018.45</v>
      </c>
      <c r="G73" s="282">
        <f t="shared" ref="G73" si="6">F73-E73</f>
        <v>5841.5500000000029</v>
      </c>
    </row>
    <row r="74" spans="2:7" x14ac:dyDescent="0.35">
      <c r="B74" s="141"/>
      <c r="C74" s="310"/>
      <c r="D74" s="311"/>
      <c r="E74" s="311"/>
      <c r="F74" s="311"/>
      <c r="G74" s="311"/>
    </row>
    <row r="75" spans="2:7" x14ac:dyDescent="0.35">
      <c r="B75" s="144" t="s">
        <v>1028</v>
      </c>
      <c r="C75" s="310"/>
      <c r="D75" s="311"/>
      <c r="E75" s="311"/>
      <c r="F75" s="311"/>
      <c r="G75" s="311"/>
    </row>
    <row r="76" spans="2:7" x14ac:dyDescent="0.35">
      <c r="B76" s="141" t="s">
        <v>1030</v>
      </c>
      <c r="C76" s="281">
        <v>-8500</v>
      </c>
      <c r="D76" s="282">
        <v>-8500.3333333333339</v>
      </c>
      <c r="E76" s="282">
        <v>0</v>
      </c>
      <c r="F76" s="282">
        <v>-8500</v>
      </c>
      <c r="G76" s="282">
        <f t="shared" ref="G76" si="7">F76-E76</f>
        <v>-8500</v>
      </c>
    </row>
    <row r="77" spans="2:7" x14ac:dyDescent="0.35">
      <c r="B77" s="141"/>
      <c r="C77" s="281"/>
      <c r="D77" s="299"/>
      <c r="E77" s="299"/>
      <c r="F77" s="299"/>
      <c r="G77" s="299"/>
    </row>
    <row r="78" spans="2:7" x14ac:dyDescent="0.35">
      <c r="B78" s="144" t="s">
        <v>1029</v>
      </c>
      <c r="C78" s="310"/>
      <c r="D78" s="311"/>
      <c r="E78" s="311"/>
      <c r="F78" s="311"/>
      <c r="G78" s="311"/>
    </row>
    <row r="79" spans="2:7" x14ac:dyDescent="0.35">
      <c r="B79" s="141" t="s">
        <v>930</v>
      </c>
      <c r="C79" s="281">
        <v>0</v>
      </c>
      <c r="D79" s="282">
        <v>-236.79</v>
      </c>
      <c r="E79" s="282">
        <v>0</v>
      </c>
      <c r="F79" s="282">
        <v>-506.88</v>
      </c>
      <c r="G79" s="282">
        <f t="shared" ref="G79" si="8">F79-E79</f>
        <v>-506.88</v>
      </c>
    </row>
    <row r="80" spans="2:7" ht="15" thickBot="1" x14ac:dyDescent="0.4">
      <c r="B80" s="306" t="s">
        <v>1039</v>
      </c>
      <c r="C80" s="309">
        <f>SUM(C65:C79)</f>
        <v>-76410</v>
      </c>
      <c r="D80" s="196">
        <v>-81269.883333333331</v>
      </c>
      <c r="E80" s="196">
        <f>SUM(E65:E79)</f>
        <v>-89022</v>
      </c>
      <c r="F80" s="196">
        <f>SUM(F65:F79)</f>
        <v>-76784.66</v>
      </c>
      <c r="G80" s="196">
        <f>F80-E80</f>
        <v>12237.339999999997</v>
      </c>
    </row>
    <row r="81" spans="2:7" ht="20" thickBot="1" x14ac:dyDescent="0.5">
      <c r="B81" s="216" t="s">
        <v>1033</v>
      </c>
      <c r="C81" s="191">
        <f>C57+C61+C80</f>
        <v>-204810</v>
      </c>
      <c r="D81" s="191">
        <v>-200483.61333333334</v>
      </c>
      <c r="E81" s="191">
        <f>E57+E61+E80</f>
        <v>-228522</v>
      </c>
      <c r="F81" s="191">
        <f>F57+F61+F80</f>
        <v>-194951.16</v>
      </c>
      <c r="G81" s="191">
        <f>F81-E81</f>
        <v>33570.839999999997</v>
      </c>
    </row>
    <row r="82" spans="2:7" ht="15" thickBot="1" x14ac:dyDescent="0.4">
      <c r="B82" s="312"/>
      <c r="C82" s="313"/>
      <c r="D82" s="314"/>
      <c r="E82" s="314"/>
      <c r="F82" s="314"/>
      <c r="G82" s="314"/>
    </row>
    <row r="83" spans="2:7" ht="15" thickBot="1" x14ac:dyDescent="0.4">
      <c r="B83" s="315" t="s">
        <v>946</v>
      </c>
      <c r="C83" s="206">
        <f>C44+C81+C26</f>
        <v>23690</v>
      </c>
      <c r="D83" s="206">
        <v>26174.789999999994</v>
      </c>
      <c r="E83" s="206">
        <f>E44+E81+E26</f>
        <v>20978</v>
      </c>
      <c r="F83" s="206">
        <f>F44+F81+F26</f>
        <v>22646.520000000019</v>
      </c>
      <c r="G83" s="206">
        <f>F83-E83</f>
        <v>1668.5200000000186</v>
      </c>
    </row>
    <row r="84" spans="2:7" x14ac:dyDescent="0.35">
      <c r="B84" s="58"/>
      <c r="C84" s="200"/>
      <c r="D84" s="200"/>
      <c r="E84" s="200"/>
      <c r="F84" s="200"/>
      <c r="G84" s="200"/>
    </row>
    <row r="85" spans="2:7" x14ac:dyDescent="0.35">
      <c r="B85" s="316"/>
      <c r="C85" s="200"/>
      <c r="D85" s="200"/>
      <c r="E85" s="200"/>
      <c r="F85" s="200"/>
      <c r="G85" s="200"/>
    </row>
    <row r="86" spans="2:7" x14ac:dyDescent="0.35">
      <c r="B86" s="317"/>
      <c r="C86" s="318"/>
      <c r="D86" s="318"/>
      <c r="E86" s="318"/>
      <c r="F86" s="318"/>
      <c r="G86" s="318"/>
    </row>
    <row r="87" spans="2:7" x14ac:dyDescent="0.35">
      <c r="B87" s="317"/>
      <c r="C87" s="318"/>
      <c r="D87" s="318"/>
      <c r="E87" s="318"/>
      <c r="F87" s="318"/>
      <c r="G87" s="318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1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4" ht="13" x14ac:dyDescent="0.3">
      <c r="E1" s="10" t="s">
        <v>62</v>
      </c>
      <c r="F1" s="10"/>
    </row>
    <row r="2" spans="1:14" s="16" customFormat="1" ht="42" customHeight="1" x14ac:dyDescent="0.25">
      <c r="E2" s="16" t="s">
        <v>755</v>
      </c>
      <c r="F2" s="55" t="s">
        <v>761</v>
      </c>
      <c r="G2" s="54" t="s">
        <v>760</v>
      </c>
      <c r="H2" s="17" t="s">
        <v>763</v>
      </c>
      <c r="I2" s="17" t="s">
        <v>766</v>
      </c>
      <c r="J2" s="54" t="s">
        <v>765</v>
      </c>
      <c r="K2" s="17"/>
      <c r="L2" s="17"/>
      <c r="M2" s="17"/>
      <c r="N2" s="16" t="s">
        <v>759</v>
      </c>
    </row>
    <row r="3" spans="1:14" ht="13" x14ac:dyDescent="0.3">
      <c r="E3" s="10" t="s">
        <v>119</v>
      </c>
      <c r="F3" s="4"/>
    </row>
    <row r="4" spans="1:14" x14ac:dyDescent="0.25">
      <c r="A4" t="s">
        <v>119</v>
      </c>
      <c r="B4" t="s">
        <v>751</v>
      </c>
      <c r="C4" t="e">
        <f t="shared" ref="C4:C14" si="0">IF(F4+G4=0,"Hide","")</f>
        <v>#REF!</v>
      </c>
      <c r="E4" s="4" t="s">
        <v>133</v>
      </c>
      <c r="F4" s="4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4" x14ac:dyDescent="0.25">
      <c r="A5" t="s">
        <v>119</v>
      </c>
      <c r="B5" t="s">
        <v>712</v>
      </c>
      <c r="C5" t="e">
        <f t="shared" si="0"/>
        <v>#REF!</v>
      </c>
      <c r="E5" s="4" t="s">
        <v>1</v>
      </c>
      <c r="F5" s="4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4" x14ac:dyDescent="0.25">
      <c r="A6" t="s">
        <v>119</v>
      </c>
      <c r="B6" t="s">
        <v>750</v>
      </c>
      <c r="C6" t="e">
        <f t="shared" si="0"/>
        <v>#REF!</v>
      </c>
      <c r="E6" s="4" t="s">
        <v>88</v>
      </c>
      <c r="F6" s="4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4" x14ac:dyDescent="0.25">
      <c r="A7" t="s">
        <v>119</v>
      </c>
      <c r="B7" t="s">
        <v>749</v>
      </c>
      <c r="C7" t="e">
        <f t="shared" si="0"/>
        <v>#REF!</v>
      </c>
      <c r="E7" s="4" t="s">
        <v>2</v>
      </c>
      <c r="F7" s="4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4" x14ac:dyDescent="0.25">
      <c r="A8" t="s">
        <v>119</v>
      </c>
      <c r="B8" t="s">
        <v>713</v>
      </c>
      <c r="C8" t="e">
        <f t="shared" si="0"/>
        <v>#REF!</v>
      </c>
      <c r="E8" s="4" t="s">
        <v>3</v>
      </c>
      <c r="F8" s="4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4" x14ac:dyDescent="0.25">
      <c r="A9" t="s">
        <v>119</v>
      </c>
      <c r="B9" t="s">
        <v>714</v>
      </c>
      <c r="C9" t="e">
        <f t="shared" si="0"/>
        <v>#REF!</v>
      </c>
      <c r="E9" s="4" t="s">
        <v>51</v>
      </c>
      <c r="F9" s="4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4" x14ac:dyDescent="0.25">
      <c r="A10" t="s">
        <v>119</v>
      </c>
      <c r="B10" t="s">
        <v>768</v>
      </c>
      <c r="C10" t="e">
        <f t="shared" si="0"/>
        <v>#REF!</v>
      </c>
      <c r="E10" s="4" t="s">
        <v>4</v>
      </c>
      <c r="F10" s="4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4" x14ac:dyDescent="0.25">
      <c r="A11" t="s">
        <v>119</v>
      </c>
      <c r="B11" t="s">
        <v>767</v>
      </c>
      <c r="C11" t="e">
        <f t="shared" si="0"/>
        <v>#REF!</v>
      </c>
      <c r="E11" s="4" t="s">
        <v>5</v>
      </c>
      <c r="F11" s="4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4" x14ac:dyDescent="0.25">
      <c r="A12" t="s">
        <v>119</v>
      </c>
      <c r="B12" t="s">
        <v>770</v>
      </c>
      <c r="C12" t="e">
        <f t="shared" si="0"/>
        <v>#REF!</v>
      </c>
      <c r="E12" s="4" t="s">
        <v>6</v>
      </c>
      <c r="F12" s="4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4" x14ac:dyDescent="0.25">
      <c r="A13" t="s">
        <v>119</v>
      </c>
      <c r="C13" t="e">
        <f t="shared" si="0"/>
        <v>#REF!</v>
      </c>
      <c r="E13" s="4" t="s">
        <v>7</v>
      </c>
      <c r="F13" s="4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4" x14ac:dyDescent="0.25">
      <c r="A14" t="s">
        <v>119</v>
      </c>
      <c r="B14" t="s">
        <v>715</v>
      </c>
      <c r="C14" t="e">
        <f t="shared" si="0"/>
        <v>#REF!</v>
      </c>
      <c r="E14" s="4" t="s">
        <v>8</v>
      </c>
      <c r="F14" s="4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4" ht="13" x14ac:dyDescent="0.3">
      <c r="E15" s="57" t="s">
        <v>142</v>
      </c>
      <c r="F15" s="52">
        <f>SUM(F4:F14)</f>
        <v>135000</v>
      </c>
      <c r="G15" s="52" t="e">
        <f>SUM(G4:G14)</f>
        <v>#REF!</v>
      </c>
      <c r="H15" s="52" t="e">
        <f>SUM(H4:H14)</f>
        <v>#REF!</v>
      </c>
      <c r="I15" s="52"/>
      <c r="J15" s="52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4" x14ac:dyDescent="0.25">
      <c r="E16" s="4"/>
      <c r="F16" s="4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4"/>
      <c r="F17" s="4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10" t="s">
        <v>764</v>
      </c>
      <c r="F18" s="4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4" t="s">
        <v>9</v>
      </c>
      <c r="F19" s="4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4" t="s">
        <v>10</v>
      </c>
      <c r="F20" s="4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4" t="s">
        <v>11</v>
      </c>
      <c r="F21" s="4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4" t="s">
        <v>129</v>
      </c>
      <c r="F23" s="4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4" t="s">
        <v>52</v>
      </c>
      <c r="F24" s="4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4" t="s">
        <v>14</v>
      </c>
      <c r="F29" s="4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4"/>
      <c r="F30" s="4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51" t="s">
        <v>12</v>
      </c>
      <c r="F31" s="51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51" t="s">
        <v>13</v>
      </c>
      <c r="F32" s="51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4" t="s">
        <v>15</v>
      </c>
      <c r="F33" s="4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4" t="s">
        <v>16</v>
      </c>
      <c r="F34" s="4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4" t="s">
        <v>24</v>
      </c>
      <c r="F35" s="4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4" t="s">
        <v>17</v>
      </c>
      <c r="F36" s="4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4" t="s">
        <v>18</v>
      </c>
      <c r="F37" s="4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4" t="s">
        <v>753</v>
      </c>
      <c r="F38" s="4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4" t="s">
        <v>20</v>
      </c>
      <c r="F39" s="4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4" t="s">
        <v>754</v>
      </c>
      <c r="F40" s="4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4" t="s">
        <v>21</v>
      </c>
      <c r="F41" s="4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4" t="s">
        <v>752</v>
      </c>
      <c r="F42" s="4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4"/>
      <c r="F43" s="4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4" t="s">
        <v>22</v>
      </c>
      <c r="F45" s="4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4" t="s">
        <v>56</v>
      </c>
      <c r="F46" s="4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4" t="s">
        <v>57</v>
      </c>
      <c r="F47" s="4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4" t="s">
        <v>60</v>
      </c>
      <c r="F48" s="4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57" t="s">
        <v>143</v>
      </c>
      <c r="F49" s="52">
        <f>SUM(F19:F48)</f>
        <v>135000</v>
      </c>
      <c r="G49" s="52" t="e">
        <f>SUM(G19:G48)</f>
        <v>#REF!</v>
      </c>
      <c r="H49" s="52" t="e">
        <f>SUM(H19:H48)</f>
        <v>#REF!</v>
      </c>
      <c r="I49" s="52" t="e">
        <f>SUM(I19:I48)</f>
        <v>#REF!</v>
      </c>
      <c r="J49" s="52">
        <f>SUM(J19:J48)</f>
        <v>73373</v>
      </c>
      <c r="M49" s="52">
        <f>SUM(M19:M48)</f>
        <v>38244.18</v>
      </c>
    </row>
    <row r="50" spans="2:15" x14ac:dyDescent="0.25">
      <c r="E50" s="50"/>
      <c r="F50" s="50"/>
    </row>
    <row r="51" spans="2:15" ht="13.5" thickBot="1" x14ac:dyDescent="0.35">
      <c r="E51" s="57" t="s">
        <v>756</v>
      </c>
      <c r="F51" s="56" t="s">
        <v>762</v>
      </c>
      <c r="G51" s="56" t="e">
        <f>+G15-G49</f>
        <v>#REF!</v>
      </c>
      <c r="H51" s="56" t="e">
        <f>+H15-H49</f>
        <v>#REF!</v>
      </c>
      <c r="I51" s="56"/>
      <c r="J51" s="56">
        <f>+J15-J49</f>
        <v>21389</v>
      </c>
    </row>
    <row r="52" spans="2:15" x14ac:dyDescent="0.25">
      <c r="E52" s="4"/>
      <c r="F52" s="4"/>
    </row>
    <row r="53" spans="2:15" x14ac:dyDescent="0.25">
      <c r="B53" t="s">
        <v>716</v>
      </c>
      <c r="E53" t="s">
        <v>717</v>
      </c>
      <c r="G53" s="1" t="e">
        <f>G15</f>
        <v>#REF!</v>
      </c>
      <c r="N53" t="e">
        <f>IF(ISNA(VLOOKUP(B53,#REF!,3,0)),0,VLOOKUP(B53,#REF!,3,0))</f>
        <v>#REF!</v>
      </c>
    </row>
    <row r="54" spans="2:15" x14ac:dyDescent="0.25">
      <c r="E54" s="4" t="s">
        <v>757</v>
      </c>
      <c r="F54" s="4"/>
      <c r="N54" s="53" t="e">
        <f>IF(ROUND(N53-G53,0)=0,"OK",+N53-G53)</f>
        <v>#REF!</v>
      </c>
      <c r="O54" s="53"/>
    </row>
    <row r="55" spans="2:15" x14ac:dyDescent="0.25">
      <c r="B55" t="s">
        <v>747</v>
      </c>
      <c r="E55" t="s">
        <v>748</v>
      </c>
      <c r="G55" s="1" t="e">
        <f>G49</f>
        <v>#REF!</v>
      </c>
      <c r="N55" t="e">
        <f>IF(ISNA(VLOOKUP(B55,#REF!,3,0)),0,VLOOKUP(B55,#REF!,3,0))</f>
        <v>#REF!</v>
      </c>
    </row>
    <row r="56" spans="2:15" x14ac:dyDescent="0.25">
      <c r="E56" s="4" t="s">
        <v>758</v>
      </c>
      <c r="F56" s="4"/>
      <c r="N56" s="53" t="e">
        <f>IF(ROUND(N55-G55,0)=0,"OK",+N55-G55)</f>
        <v>#REF!</v>
      </c>
      <c r="O56" s="53"/>
    </row>
    <row r="57" spans="2:15" x14ac:dyDescent="0.25">
      <c r="E57" s="4"/>
      <c r="F57" s="4"/>
    </row>
    <row r="58" spans="2:15" x14ac:dyDescent="0.25">
      <c r="E58" s="4"/>
      <c r="F58" s="4"/>
    </row>
    <row r="59" spans="2:15" x14ac:dyDescent="0.25">
      <c r="E59" s="4"/>
      <c r="F59" s="4"/>
    </row>
    <row r="60" spans="2:15" x14ac:dyDescent="0.25">
      <c r="E60" s="4"/>
      <c r="F60" s="4"/>
    </row>
    <row r="61" spans="2:15" x14ac:dyDescent="0.25">
      <c r="E61" s="4"/>
      <c r="F61" s="4"/>
    </row>
    <row r="62" spans="2:15" x14ac:dyDescent="0.25">
      <c r="E62" s="4"/>
      <c r="F62" s="4"/>
    </row>
    <row r="63" spans="2:15" x14ac:dyDescent="0.25">
      <c r="E63" s="4"/>
      <c r="F63" s="4"/>
    </row>
    <row r="64" spans="2:15" x14ac:dyDescent="0.25">
      <c r="E64" s="4"/>
      <c r="F64" s="4"/>
    </row>
    <row r="65" spans="5:6" x14ac:dyDescent="0.25">
      <c r="E65" s="4"/>
      <c r="F65" s="4"/>
    </row>
    <row r="66" spans="5:6" x14ac:dyDescent="0.25">
      <c r="E66" s="4"/>
      <c r="F66" s="4"/>
    </row>
    <row r="67" spans="5:6" x14ac:dyDescent="0.25">
      <c r="E67" s="4"/>
      <c r="F67" s="4"/>
    </row>
    <row r="68" spans="5:6" x14ac:dyDescent="0.25">
      <c r="E68" s="4"/>
      <c r="F68" s="4"/>
    </row>
    <row r="69" spans="5:6" x14ac:dyDescent="0.25">
      <c r="E69" s="4"/>
      <c r="F69" s="4"/>
    </row>
    <row r="70" spans="5:6" x14ac:dyDescent="0.25">
      <c r="E70" s="4"/>
      <c r="F70" s="4"/>
    </row>
    <row r="71" spans="5:6" x14ac:dyDescent="0.25">
      <c r="E71" s="4"/>
      <c r="F71" s="4"/>
    </row>
    <row r="72" spans="5:6" x14ac:dyDescent="0.25">
      <c r="E72" s="4"/>
      <c r="F72" s="4"/>
    </row>
    <row r="73" spans="5:6" x14ac:dyDescent="0.25">
      <c r="E73" s="4"/>
      <c r="F73" s="4"/>
    </row>
    <row r="74" spans="5:6" x14ac:dyDescent="0.25">
      <c r="E74" s="4"/>
      <c r="F74" s="4"/>
    </row>
    <row r="75" spans="5:6" x14ac:dyDescent="0.25">
      <c r="E75" s="4"/>
      <c r="F75" s="4"/>
    </row>
    <row r="76" spans="5:6" x14ac:dyDescent="0.25">
      <c r="E76" s="4"/>
      <c r="F76" s="4"/>
    </row>
    <row r="77" spans="5:6" x14ac:dyDescent="0.25">
      <c r="E77" s="4"/>
      <c r="F77" s="4"/>
    </row>
    <row r="78" spans="5:6" x14ac:dyDescent="0.25">
      <c r="E78" s="4"/>
      <c r="F78" s="4"/>
    </row>
    <row r="79" spans="5:6" x14ac:dyDescent="0.25">
      <c r="E79" s="4"/>
      <c r="F79" s="4"/>
    </row>
    <row r="80" spans="5:6" x14ac:dyDescent="0.25">
      <c r="E80" s="4"/>
      <c r="F80" s="4"/>
    </row>
    <row r="81" spans="5:6" x14ac:dyDescent="0.25">
      <c r="E81" s="4"/>
      <c r="F81" s="4"/>
    </row>
    <row r="82" spans="5:6" x14ac:dyDescent="0.25">
      <c r="E82" s="4"/>
      <c r="F82" s="4"/>
    </row>
    <row r="83" spans="5:6" x14ac:dyDescent="0.25">
      <c r="E83" s="4"/>
      <c r="F83" s="4"/>
    </row>
    <row r="84" spans="5:6" x14ac:dyDescent="0.25">
      <c r="E84" s="4"/>
      <c r="F84" s="4"/>
    </row>
    <row r="85" spans="5:6" x14ac:dyDescent="0.25">
      <c r="E85" s="4"/>
      <c r="F85" s="4"/>
    </row>
    <row r="86" spans="5:6" x14ac:dyDescent="0.25">
      <c r="E86" s="4"/>
      <c r="F86" s="4"/>
    </row>
    <row r="87" spans="5:6" x14ac:dyDescent="0.25">
      <c r="E87" s="4"/>
      <c r="F87" s="4"/>
    </row>
    <row r="88" spans="5:6" x14ac:dyDescent="0.25">
      <c r="E88" s="4"/>
      <c r="F88" s="4"/>
    </row>
    <row r="89" spans="5:6" x14ac:dyDescent="0.25">
      <c r="E89" s="4"/>
      <c r="F89" s="4"/>
    </row>
    <row r="90" spans="5:6" x14ac:dyDescent="0.25">
      <c r="E90" s="4"/>
      <c r="F90" s="4"/>
    </row>
    <row r="91" spans="5:6" x14ac:dyDescent="0.25">
      <c r="E91" s="4"/>
      <c r="F91" s="4"/>
    </row>
    <row r="92" spans="5:6" x14ac:dyDescent="0.25">
      <c r="E92" s="4"/>
      <c r="F92" s="4"/>
    </row>
    <row r="93" spans="5:6" x14ac:dyDescent="0.25">
      <c r="E93" s="4"/>
      <c r="F93" s="4"/>
    </row>
    <row r="94" spans="5:6" x14ac:dyDescent="0.25">
      <c r="E94" s="4"/>
      <c r="F94" s="4"/>
    </row>
    <row r="95" spans="5:6" x14ac:dyDescent="0.25">
      <c r="E95" s="4"/>
      <c r="F95" s="4"/>
    </row>
    <row r="96" spans="5:6" x14ac:dyDescent="0.25">
      <c r="E96" s="4"/>
      <c r="F96" s="4"/>
    </row>
    <row r="97" spans="5:6" x14ac:dyDescent="0.25">
      <c r="E97" s="4"/>
      <c r="F97" s="4"/>
    </row>
    <row r="98" spans="5:6" x14ac:dyDescent="0.25">
      <c r="E98" s="4"/>
      <c r="F98" s="4"/>
    </row>
    <row r="99" spans="5:6" x14ac:dyDescent="0.25">
      <c r="E99" s="4"/>
      <c r="F99" s="4"/>
    </row>
    <row r="100" spans="5:6" x14ac:dyDescent="0.25">
      <c r="E100" s="4"/>
      <c r="F100" s="4"/>
    </row>
    <row r="101" spans="5:6" x14ac:dyDescent="0.25">
      <c r="E101" s="4"/>
      <c r="F101" s="4"/>
    </row>
    <row r="102" spans="5:6" x14ac:dyDescent="0.25">
      <c r="E102" s="4"/>
      <c r="F102" s="4"/>
    </row>
    <row r="103" spans="5:6" x14ac:dyDescent="0.25">
      <c r="E103" s="4"/>
      <c r="F103" s="4"/>
    </row>
    <row r="104" spans="5:6" x14ac:dyDescent="0.25">
      <c r="E104" s="4"/>
      <c r="F104" s="4"/>
    </row>
    <row r="105" spans="5:6" x14ac:dyDescent="0.25">
      <c r="E105" s="4"/>
      <c r="F105" s="4"/>
    </row>
    <row r="106" spans="5:6" x14ac:dyDescent="0.25">
      <c r="E106" s="4"/>
      <c r="F106" s="4"/>
    </row>
    <row r="107" spans="5:6" x14ac:dyDescent="0.25">
      <c r="E107" s="4"/>
      <c r="F107" s="4"/>
    </row>
    <row r="108" spans="5:6" x14ac:dyDescent="0.25">
      <c r="E108" s="4"/>
      <c r="F108" s="4"/>
    </row>
    <row r="109" spans="5:6" x14ac:dyDescent="0.25">
      <c r="E109" s="4"/>
      <c r="F109" s="4"/>
    </row>
    <row r="110" spans="5:6" x14ac:dyDescent="0.25">
      <c r="E110" s="4"/>
      <c r="F110" s="4"/>
    </row>
    <row r="111" spans="5:6" x14ac:dyDescent="0.25">
      <c r="E111" s="4"/>
      <c r="F111" s="4"/>
    </row>
    <row r="112" spans="5:6" x14ac:dyDescent="0.25">
      <c r="E112" s="4"/>
      <c r="F112" s="4"/>
    </row>
    <row r="113" spans="5:6" x14ac:dyDescent="0.25">
      <c r="E113" s="4"/>
      <c r="F113" s="4"/>
    </row>
    <row r="114" spans="5:6" x14ac:dyDescent="0.25">
      <c r="E114" s="4"/>
      <c r="F114" s="4"/>
    </row>
    <row r="115" spans="5:6" x14ac:dyDescent="0.25">
      <c r="E115" s="4"/>
      <c r="F115" s="4"/>
    </row>
    <row r="116" spans="5:6" x14ac:dyDescent="0.25">
      <c r="E116" s="4"/>
      <c r="F116" s="4"/>
    </row>
    <row r="117" spans="5:6" x14ac:dyDescent="0.25">
      <c r="E117" s="4"/>
      <c r="F117" s="4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1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4" ht="13" x14ac:dyDescent="0.3">
      <c r="E1" s="10" t="s">
        <v>62</v>
      </c>
      <c r="F1" s="10"/>
    </row>
    <row r="2" spans="1:14" s="16" customFormat="1" ht="42" customHeight="1" x14ac:dyDescent="0.25">
      <c r="E2" s="16" t="s">
        <v>755</v>
      </c>
      <c r="F2" s="55" t="s">
        <v>761</v>
      </c>
      <c r="G2" s="54" t="s">
        <v>760</v>
      </c>
      <c r="H2" s="17" t="s">
        <v>763</v>
      </c>
      <c r="I2" s="17" t="s">
        <v>766</v>
      </c>
      <c r="J2" s="54" t="s">
        <v>765</v>
      </c>
      <c r="K2" s="17"/>
      <c r="L2" s="17"/>
      <c r="M2" s="17"/>
      <c r="N2" s="16" t="s">
        <v>759</v>
      </c>
    </row>
    <row r="3" spans="1:14" ht="13" x14ac:dyDescent="0.3">
      <c r="E3" s="10" t="s">
        <v>119</v>
      </c>
      <c r="F3" s="4"/>
    </row>
    <row r="4" spans="1:14" x14ac:dyDescent="0.25">
      <c r="A4" t="s">
        <v>119</v>
      </c>
      <c r="B4" t="s">
        <v>751</v>
      </c>
      <c r="C4" t="e">
        <f>IF(F4+G4=0,"Hide","")</f>
        <v>#REF!</v>
      </c>
      <c r="E4" s="4" t="s">
        <v>133</v>
      </c>
      <c r="F4" s="4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4" x14ac:dyDescent="0.25">
      <c r="A5" t="s">
        <v>119</v>
      </c>
      <c r="B5" t="s">
        <v>712</v>
      </c>
      <c r="C5" t="e">
        <f t="shared" ref="C5:C14" si="1">IF(F5+G5=0,"Hide","")</f>
        <v>#REF!</v>
      </c>
      <c r="E5" s="4" t="s">
        <v>1</v>
      </c>
      <c r="F5" s="4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4" x14ac:dyDescent="0.25">
      <c r="A6" t="s">
        <v>119</v>
      </c>
      <c r="B6" t="s">
        <v>750</v>
      </c>
      <c r="C6" t="e">
        <f t="shared" si="1"/>
        <v>#REF!</v>
      </c>
      <c r="E6" s="4" t="s">
        <v>88</v>
      </c>
      <c r="F6" s="4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4" x14ac:dyDescent="0.25">
      <c r="A7" t="s">
        <v>119</v>
      </c>
      <c r="B7" t="s">
        <v>749</v>
      </c>
      <c r="C7" t="e">
        <f t="shared" si="1"/>
        <v>#REF!</v>
      </c>
      <c r="E7" s="4" t="s">
        <v>2</v>
      </c>
      <c r="F7" s="4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4" x14ac:dyDescent="0.25">
      <c r="A8" t="s">
        <v>119</v>
      </c>
      <c r="B8" t="s">
        <v>713</v>
      </c>
      <c r="C8" t="e">
        <f t="shared" si="1"/>
        <v>#REF!</v>
      </c>
      <c r="E8" s="4" t="s">
        <v>3</v>
      </c>
      <c r="F8" s="4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4" x14ac:dyDescent="0.25">
      <c r="A9" t="s">
        <v>119</v>
      </c>
      <c r="B9" t="s">
        <v>714</v>
      </c>
      <c r="C9" t="e">
        <f t="shared" si="1"/>
        <v>#REF!</v>
      </c>
      <c r="E9" s="4" t="s">
        <v>51</v>
      </c>
      <c r="F9" s="4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4" x14ac:dyDescent="0.25">
      <c r="A10" t="s">
        <v>119</v>
      </c>
      <c r="B10" t="s">
        <v>768</v>
      </c>
      <c r="C10" t="e">
        <f t="shared" si="1"/>
        <v>#REF!</v>
      </c>
      <c r="E10" s="4" t="s">
        <v>4</v>
      </c>
      <c r="F10" s="4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4" x14ac:dyDescent="0.25">
      <c r="A11" t="s">
        <v>119</v>
      </c>
      <c r="B11" t="s">
        <v>767</v>
      </c>
      <c r="C11" t="e">
        <f t="shared" si="1"/>
        <v>#REF!</v>
      </c>
      <c r="E11" s="4" t="s">
        <v>5</v>
      </c>
      <c r="F11" s="4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4" x14ac:dyDescent="0.25">
      <c r="A12" t="s">
        <v>119</v>
      </c>
      <c r="B12" t="s">
        <v>770</v>
      </c>
      <c r="C12" t="e">
        <f t="shared" si="1"/>
        <v>#REF!</v>
      </c>
      <c r="E12" s="4" t="s">
        <v>6</v>
      </c>
      <c r="F12" s="4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4" x14ac:dyDescent="0.25">
      <c r="A13" t="s">
        <v>119</v>
      </c>
      <c r="C13" t="e">
        <f t="shared" si="1"/>
        <v>#REF!</v>
      </c>
      <c r="E13" s="4" t="s">
        <v>7</v>
      </c>
      <c r="F13" s="4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4" x14ac:dyDescent="0.25">
      <c r="A14" t="s">
        <v>119</v>
      </c>
      <c r="B14" t="s">
        <v>715</v>
      </c>
      <c r="C14" t="e">
        <f t="shared" si="1"/>
        <v>#REF!</v>
      </c>
      <c r="E14" s="4" t="s">
        <v>8</v>
      </c>
      <c r="F14" s="4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4" ht="13" x14ac:dyDescent="0.3">
      <c r="E15" s="57" t="s">
        <v>142</v>
      </c>
      <c r="F15" s="52">
        <f>SUM(F4:F14)</f>
        <v>135000</v>
      </c>
      <c r="G15" s="52" t="e">
        <f>SUM(G4:G14)</f>
        <v>#REF!</v>
      </c>
      <c r="H15" s="52" t="e">
        <f>SUM(H4:H14)</f>
        <v>#REF!</v>
      </c>
      <c r="I15" s="52"/>
      <c r="J15" s="52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4" x14ac:dyDescent="0.25">
      <c r="E16" s="4"/>
      <c r="F16" s="4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4"/>
      <c r="F17" s="4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10" t="s">
        <v>764</v>
      </c>
      <c r="F18" s="4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4" t="s">
        <v>9</v>
      </c>
      <c r="F19" s="4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4" t="s">
        <v>10</v>
      </c>
      <c r="F20" s="4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4" t="s">
        <v>11</v>
      </c>
      <c r="F21" s="4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4" t="s">
        <v>129</v>
      </c>
      <c r="F23" s="4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4" t="s">
        <v>52</v>
      </c>
      <c r="F24" s="4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4" t="s">
        <v>14</v>
      </c>
      <c r="F29" s="4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4"/>
      <c r="F30" s="4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51" t="s">
        <v>12</v>
      </c>
      <c r="F31" s="51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51" t="s">
        <v>13</v>
      </c>
      <c r="F32" s="51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4" t="s">
        <v>15</v>
      </c>
      <c r="F33" s="4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4" t="s">
        <v>16</v>
      </c>
      <c r="F34" s="4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4" t="s">
        <v>24</v>
      </c>
      <c r="F35" s="4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4" t="s">
        <v>17</v>
      </c>
      <c r="F36" s="4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4" t="s">
        <v>18</v>
      </c>
      <c r="F37" s="4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4" t="s">
        <v>753</v>
      </c>
      <c r="F38" s="4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4" t="s">
        <v>20</v>
      </c>
      <c r="F39" s="4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4" t="s">
        <v>754</v>
      </c>
      <c r="F40" s="4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4" t="s">
        <v>21</v>
      </c>
      <c r="F41" s="4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4" t="s">
        <v>752</v>
      </c>
      <c r="F42" s="4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4"/>
      <c r="F43" s="4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4" t="s">
        <v>22</v>
      </c>
      <c r="F45" s="4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4" t="s">
        <v>56</v>
      </c>
      <c r="F46" s="4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4" t="s">
        <v>57</v>
      </c>
      <c r="F47" s="4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4" t="s">
        <v>60</v>
      </c>
      <c r="F48" s="4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57" t="s">
        <v>143</v>
      </c>
      <c r="F49" s="52">
        <f>SUM(F19:F48)</f>
        <v>135000</v>
      </c>
      <c r="G49" s="52" t="e">
        <f>SUM(G19:G48)</f>
        <v>#REF!</v>
      </c>
      <c r="H49" s="52" t="e">
        <f>SUM(H19:H48)</f>
        <v>#REF!</v>
      </c>
      <c r="I49" s="52" t="e">
        <f>SUM(I19:I48)</f>
        <v>#REF!</v>
      </c>
      <c r="J49" s="52">
        <f>SUM(J19:J48)</f>
        <v>73373</v>
      </c>
      <c r="M49" s="52">
        <f>SUM(M19:M48)</f>
        <v>38244.18</v>
      </c>
    </row>
    <row r="50" spans="2:15" x14ac:dyDescent="0.25">
      <c r="E50" s="50"/>
      <c r="F50" s="50"/>
    </row>
    <row r="51" spans="2:15" ht="13.5" thickBot="1" x14ac:dyDescent="0.35">
      <c r="E51" s="57" t="s">
        <v>756</v>
      </c>
      <c r="F51" s="56" t="s">
        <v>762</v>
      </c>
      <c r="G51" s="56" t="e">
        <f>+G15-G49</f>
        <v>#REF!</v>
      </c>
      <c r="H51" s="56" t="e">
        <f>+H15-H49</f>
        <v>#REF!</v>
      </c>
      <c r="I51" s="56"/>
      <c r="J51" s="56">
        <f>+J15-J49</f>
        <v>21389</v>
      </c>
    </row>
    <row r="52" spans="2:15" x14ac:dyDescent="0.25">
      <c r="E52" s="4"/>
      <c r="F52" s="4"/>
    </row>
    <row r="53" spans="2:15" x14ac:dyDescent="0.25">
      <c r="B53" t="s">
        <v>716</v>
      </c>
      <c r="E53" t="s">
        <v>717</v>
      </c>
      <c r="G53" s="1" t="e">
        <f>G15</f>
        <v>#REF!</v>
      </c>
      <c r="N53" t="e">
        <f>IF(ISNA(VLOOKUP(B53,#REF!,3,0)),0,VLOOKUP(B53,#REF!,3,0))</f>
        <v>#REF!</v>
      </c>
    </row>
    <row r="54" spans="2:15" x14ac:dyDescent="0.25">
      <c r="E54" s="4" t="s">
        <v>757</v>
      </c>
      <c r="F54" s="4"/>
      <c r="N54" s="53" t="e">
        <f>IF(ROUND(N53-G53,0)=0,"OK",+N53-G53)</f>
        <v>#REF!</v>
      </c>
      <c r="O54" s="53"/>
    </row>
    <row r="55" spans="2:15" x14ac:dyDescent="0.25">
      <c r="B55" t="s">
        <v>747</v>
      </c>
      <c r="E55" t="s">
        <v>748</v>
      </c>
      <c r="G55" s="1" t="e">
        <f>G49</f>
        <v>#REF!</v>
      </c>
      <c r="N55" t="e">
        <f>IF(ISNA(VLOOKUP(B55,#REF!,3,0)),0,VLOOKUP(B55,#REF!,3,0))</f>
        <v>#REF!</v>
      </c>
    </row>
    <row r="56" spans="2:15" x14ac:dyDescent="0.25">
      <c r="E56" s="4" t="s">
        <v>758</v>
      </c>
      <c r="F56" s="4"/>
      <c r="N56" s="53" t="e">
        <f>IF(ROUND(N55-G55,0)=0,"OK",+N55-G55)</f>
        <v>#REF!</v>
      </c>
      <c r="O56" s="53"/>
    </row>
    <row r="57" spans="2:15" x14ac:dyDescent="0.25">
      <c r="E57" s="4"/>
      <c r="F57" s="4"/>
    </row>
    <row r="58" spans="2:15" x14ac:dyDescent="0.25">
      <c r="E58" s="4"/>
      <c r="F58" s="4"/>
    </row>
    <row r="59" spans="2:15" x14ac:dyDescent="0.25">
      <c r="E59" s="4"/>
      <c r="F59" s="4"/>
    </row>
    <row r="60" spans="2:15" x14ac:dyDescent="0.25">
      <c r="E60" s="4"/>
      <c r="F60" s="4"/>
    </row>
    <row r="61" spans="2:15" x14ac:dyDescent="0.25">
      <c r="E61" s="4"/>
      <c r="F61" s="4"/>
    </row>
    <row r="62" spans="2:15" x14ac:dyDescent="0.25">
      <c r="E62" s="4"/>
      <c r="F62" s="4"/>
    </row>
    <row r="63" spans="2:15" x14ac:dyDescent="0.25">
      <c r="E63" s="4"/>
      <c r="F63" s="4"/>
    </row>
    <row r="64" spans="2:15" x14ac:dyDescent="0.25">
      <c r="E64" s="4"/>
      <c r="F64" s="4"/>
    </row>
    <row r="65" spans="5:6" x14ac:dyDescent="0.25">
      <c r="E65" s="4"/>
      <c r="F65" s="4"/>
    </row>
    <row r="66" spans="5:6" x14ac:dyDescent="0.25">
      <c r="E66" s="4"/>
      <c r="F66" s="4"/>
    </row>
    <row r="67" spans="5:6" x14ac:dyDescent="0.25">
      <c r="E67" s="4"/>
      <c r="F67" s="4"/>
    </row>
    <row r="68" spans="5:6" x14ac:dyDescent="0.25">
      <c r="E68" s="4"/>
      <c r="F68" s="4"/>
    </row>
    <row r="69" spans="5:6" x14ac:dyDescent="0.25">
      <c r="E69" s="4"/>
      <c r="F69" s="4"/>
    </row>
    <row r="70" spans="5:6" x14ac:dyDescent="0.25">
      <c r="E70" s="4"/>
      <c r="F70" s="4"/>
    </row>
    <row r="71" spans="5:6" x14ac:dyDescent="0.25">
      <c r="E71" s="4"/>
      <c r="F71" s="4"/>
    </row>
    <row r="72" spans="5:6" x14ac:dyDescent="0.25">
      <c r="E72" s="4"/>
      <c r="F72" s="4"/>
    </row>
    <row r="73" spans="5:6" x14ac:dyDescent="0.25">
      <c r="E73" s="4"/>
      <c r="F73" s="4"/>
    </row>
    <row r="74" spans="5:6" x14ac:dyDescent="0.25">
      <c r="E74" s="4"/>
      <c r="F74" s="4"/>
    </row>
    <row r="75" spans="5:6" x14ac:dyDescent="0.25">
      <c r="E75" s="4"/>
      <c r="F75" s="4"/>
    </row>
    <row r="76" spans="5:6" x14ac:dyDescent="0.25">
      <c r="E76" s="4"/>
      <c r="F76" s="4"/>
    </row>
    <row r="77" spans="5:6" x14ac:dyDescent="0.25">
      <c r="E77" s="4"/>
      <c r="F77" s="4"/>
    </row>
    <row r="78" spans="5:6" x14ac:dyDescent="0.25">
      <c r="E78" s="4"/>
      <c r="F78" s="4"/>
    </row>
    <row r="79" spans="5:6" x14ac:dyDescent="0.25">
      <c r="E79" s="4"/>
      <c r="F79" s="4"/>
    </row>
    <row r="80" spans="5:6" x14ac:dyDescent="0.25">
      <c r="E80" s="4"/>
      <c r="F80" s="4"/>
    </row>
    <row r="81" spans="5:6" x14ac:dyDescent="0.25">
      <c r="E81" s="4"/>
      <c r="F81" s="4"/>
    </row>
    <row r="82" spans="5:6" x14ac:dyDescent="0.25">
      <c r="E82" s="4"/>
      <c r="F82" s="4"/>
    </row>
    <row r="83" spans="5:6" x14ac:dyDescent="0.25">
      <c r="E83" s="4"/>
      <c r="F83" s="4"/>
    </row>
    <row r="84" spans="5:6" x14ac:dyDescent="0.25">
      <c r="E84" s="4"/>
      <c r="F84" s="4"/>
    </row>
    <row r="85" spans="5:6" x14ac:dyDescent="0.25">
      <c r="E85" s="4"/>
      <c r="F85" s="4"/>
    </row>
    <row r="86" spans="5:6" x14ac:dyDescent="0.25">
      <c r="E86" s="4"/>
      <c r="F86" s="4"/>
    </row>
    <row r="87" spans="5:6" x14ac:dyDescent="0.25">
      <c r="E87" s="4"/>
      <c r="F87" s="4"/>
    </row>
    <row r="88" spans="5:6" x14ac:dyDescent="0.25">
      <c r="E88" s="4"/>
      <c r="F88" s="4"/>
    </row>
    <row r="89" spans="5:6" x14ac:dyDescent="0.25">
      <c r="E89" s="4"/>
      <c r="F89" s="4"/>
    </row>
    <row r="90" spans="5:6" x14ac:dyDescent="0.25">
      <c r="E90" s="4"/>
      <c r="F90" s="4"/>
    </row>
    <row r="91" spans="5:6" x14ac:dyDescent="0.25">
      <c r="E91" s="4"/>
      <c r="F91" s="4"/>
    </row>
    <row r="92" spans="5:6" x14ac:dyDescent="0.25">
      <c r="E92" s="4"/>
      <c r="F92" s="4"/>
    </row>
    <row r="93" spans="5:6" x14ac:dyDescent="0.25">
      <c r="E93" s="4"/>
      <c r="F93" s="4"/>
    </row>
    <row r="94" spans="5:6" x14ac:dyDescent="0.25">
      <c r="E94" s="4"/>
      <c r="F94" s="4"/>
    </row>
    <row r="95" spans="5:6" x14ac:dyDescent="0.25">
      <c r="E95" s="4"/>
      <c r="F95" s="4"/>
    </row>
    <row r="96" spans="5:6" x14ac:dyDescent="0.25">
      <c r="E96" s="4"/>
      <c r="F96" s="4"/>
    </row>
    <row r="97" spans="5:6" x14ac:dyDescent="0.25">
      <c r="E97" s="4"/>
      <c r="F97" s="4"/>
    </row>
    <row r="98" spans="5:6" x14ac:dyDescent="0.25">
      <c r="E98" s="4"/>
      <c r="F98" s="4"/>
    </row>
    <row r="99" spans="5:6" x14ac:dyDescent="0.25">
      <c r="E99" s="4"/>
      <c r="F99" s="4"/>
    </row>
    <row r="100" spans="5:6" x14ac:dyDescent="0.25">
      <c r="E100" s="4"/>
      <c r="F100" s="4"/>
    </row>
    <row r="101" spans="5:6" x14ac:dyDescent="0.25">
      <c r="E101" s="4"/>
      <c r="F101" s="4"/>
    </row>
    <row r="102" spans="5:6" x14ac:dyDescent="0.25">
      <c r="E102" s="4"/>
      <c r="F102" s="4"/>
    </row>
    <row r="103" spans="5:6" x14ac:dyDescent="0.25">
      <c r="E103" s="4"/>
      <c r="F103" s="4"/>
    </row>
    <row r="104" spans="5:6" x14ac:dyDescent="0.25">
      <c r="E104" s="4"/>
      <c r="F104" s="4"/>
    </row>
    <row r="105" spans="5:6" x14ac:dyDescent="0.25">
      <c r="E105" s="4"/>
      <c r="F105" s="4"/>
    </row>
    <row r="106" spans="5:6" x14ac:dyDescent="0.25">
      <c r="E106" s="4"/>
      <c r="F106" s="4"/>
    </row>
    <row r="107" spans="5:6" x14ac:dyDescent="0.25">
      <c r="E107" s="4"/>
      <c r="F107" s="4"/>
    </row>
    <row r="108" spans="5:6" x14ac:dyDescent="0.25">
      <c r="E108" s="4"/>
      <c r="F108" s="4"/>
    </row>
    <row r="109" spans="5:6" x14ac:dyDescent="0.25">
      <c r="E109" s="4"/>
      <c r="F109" s="4"/>
    </row>
    <row r="110" spans="5:6" x14ac:dyDescent="0.25">
      <c r="E110" s="4"/>
      <c r="F110" s="4"/>
    </row>
    <row r="111" spans="5:6" x14ac:dyDescent="0.25">
      <c r="E111" s="4"/>
      <c r="F111" s="4"/>
    </row>
    <row r="112" spans="5:6" x14ac:dyDescent="0.25">
      <c r="E112" s="4"/>
      <c r="F112" s="4"/>
    </row>
    <row r="113" spans="5:6" x14ac:dyDescent="0.25">
      <c r="E113" s="4"/>
      <c r="F113" s="4"/>
    </row>
    <row r="114" spans="5:6" x14ac:dyDescent="0.25">
      <c r="E114" s="4"/>
      <c r="F114" s="4"/>
    </row>
    <row r="115" spans="5:6" x14ac:dyDescent="0.25">
      <c r="E115" s="4"/>
      <c r="F115" s="4"/>
    </row>
    <row r="116" spans="5:6" x14ac:dyDescent="0.25">
      <c r="E116" s="4"/>
      <c r="F116" s="4"/>
    </row>
    <row r="117" spans="5:6" x14ac:dyDescent="0.25">
      <c r="E117" s="4"/>
      <c r="F117" s="4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8" bestFit="1" customWidth="1"/>
    <col min="9" max="9" width="12.7265625" style="8" bestFit="1" customWidth="1"/>
    <col min="10" max="10" width="31" bestFit="1" customWidth="1"/>
  </cols>
  <sheetData>
    <row r="1" spans="1:21" ht="13" x14ac:dyDescent="0.3">
      <c r="C1" s="10" t="s">
        <v>62</v>
      </c>
    </row>
    <row r="2" spans="1:21" s="16" customFormat="1" ht="36.75" customHeight="1" x14ac:dyDescent="0.25">
      <c r="C2" s="16" t="s">
        <v>171</v>
      </c>
      <c r="D2" s="17"/>
      <c r="E2" s="17"/>
      <c r="F2" s="17"/>
      <c r="H2" s="18"/>
      <c r="I2" s="18"/>
    </row>
    <row r="3" spans="1:21" ht="39" x14ac:dyDescent="0.3">
      <c r="A3">
        <v>1</v>
      </c>
      <c r="C3" s="10" t="s">
        <v>0</v>
      </c>
      <c r="D3" s="7" t="s">
        <v>23</v>
      </c>
      <c r="E3" s="7"/>
      <c r="F3" s="7" t="s">
        <v>63</v>
      </c>
      <c r="G3" s="11" t="s">
        <v>61</v>
      </c>
      <c r="H3" s="9" t="s">
        <v>46</v>
      </c>
      <c r="I3" s="9" t="s">
        <v>47</v>
      </c>
      <c r="J3" s="10" t="s">
        <v>0</v>
      </c>
      <c r="K3" t="s">
        <v>93</v>
      </c>
    </row>
    <row r="4" spans="1:21" ht="17.5" x14ac:dyDescent="0.35">
      <c r="A4">
        <v>2</v>
      </c>
      <c r="B4" s="10" t="s">
        <v>58</v>
      </c>
      <c r="C4" s="2"/>
      <c r="G4" s="12"/>
    </row>
    <row r="5" spans="1:21" outlineLevel="2" x14ac:dyDescent="0.25">
      <c r="A5">
        <v>3</v>
      </c>
      <c r="B5" t="s">
        <v>58</v>
      </c>
      <c r="C5" t="s">
        <v>133</v>
      </c>
      <c r="D5" s="1">
        <v>-55</v>
      </c>
      <c r="G5" s="3"/>
      <c r="H5" s="8">
        <v>39867</v>
      </c>
      <c r="I5" s="8" t="s">
        <v>42</v>
      </c>
      <c r="J5" t="s">
        <v>41</v>
      </c>
      <c r="U5" s="1"/>
    </row>
    <row r="6" spans="1:21" outlineLevel="2" x14ac:dyDescent="0.25">
      <c r="A6">
        <v>3</v>
      </c>
      <c r="B6" t="s">
        <v>58</v>
      </c>
      <c r="C6" t="s">
        <v>133</v>
      </c>
      <c r="D6" s="1">
        <v>1500</v>
      </c>
      <c r="G6" s="3"/>
      <c r="H6" s="8">
        <v>39867</v>
      </c>
      <c r="I6" s="8" t="s">
        <v>42</v>
      </c>
      <c r="J6" t="s">
        <v>44</v>
      </c>
      <c r="U6" s="1"/>
    </row>
    <row r="7" spans="1:21" outlineLevel="2" x14ac:dyDescent="0.25">
      <c r="A7">
        <v>3</v>
      </c>
      <c r="B7" t="s">
        <v>58</v>
      </c>
      <c r="C7" t="s">
        <v>133</v>
      </c>
      <c r="D7" s="1">
        <v>1555</v>
      </c>
      <c r="G7" s="3"/>
      <c r="H7" s="8">
        <v>39867</v>
      </c>
      <c r="I7" s="8" t="s">
        <v>42</v>
      </c>
      <c r="J7" t="s">
        <v>45</v>
      </c>
      <c r="U7" s="1"/>
    </row>
    <row r="8" spans="1:21" ht="13" outlineLevel="1" x14ac:dyDescent="0.3">
      <c r="C8" s="26" t="s">
        <v>133</v>
      </c>
      <c r="D8" s="27">
        <f>SUBTOTAL(9,D5:D7)</f>
        <v>3000</v>
      </c>
      <c r="E8" s="27"/>
      <c r="F8" s="27">
        <f>SUBTOTAL(9,F5:F7)</f>
        <v>0</v>
      </c>
      <c r="G8" s="2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t="s">
        <v>1</v>
      </c>
      <c r="F9" s="1">
        <v>87000</v>
      </c>
      <c r="G9" s="3">
        <v>83893</v>
      </c>
      <c r="H9" s="8">
        <v>39814</v>
      </c>
      <c r="U9" s="1"/>
    </row>
    <row r="10" spans="1:21" ht="25" outlineLevel="2" x14ac:dyDescent="0.25">
      <c r="A10">
        <v>4</v>
      </c>
      <c r="B10" t="s">
        <v>58</v>
      </c>
      <c r="C10" t="s">
        <v>1</v>
      </c>
      <c r="D10" s="1">
        <v>1000</v>
      </c>
      <c r="G10" s="3"/>
      <c r="H10" s="8">
        <v>39822</v>
      </c>
      <c r="I10" s="8" t="s">
        <v>117</v>
      </c>
      <c r="J10" s="23" t="s">
        <v>113</v>
      </c>
      <c r="U10" s="1"/>
    </row>
    <row r="11" spans="1:21" outlineLevel="2" x14ac:dyDescent="0.25">
      <c r="A11">
        <v>4</v>
      </c>
      <c r="B11" t="s">
        <v>58</v>
      </c>
      <c r="C11" t="s">
        <v>1</v>
      </c>
      <c r="D11" s="1">
        <v>3700</v>
      </c>
      <c r="G11" s="3">
        <v>-2327</v>
      </c>
      <c r="H11" s="8">
        <v>39839</v>
      </c>
      <c r="I11" s="8" t="s">
        <v>27</v>
      </c>
      <c r="J11" t="s">
        <v>26</v>
      </c>
      <c r="U11" s="1"/>
    </row>
    <row r="12" spans="1:21" outlineLevel="2" x14ac:dyDescent="0.25">
      <c r="A12">
        <v>4</v>
      </c>
      <c r="B12" t="s">
        <v>58</v>
      </c>
      <c r="C12" t="s">
        <v>1</v>
      </c>
      <c r="D12" s="1">
        <v>3200</v>
      </c>
      <c r="G12" s="3"/>
      <c r="H12" s="8">
        <v>39903</v>
      </c>
      <c r="I12" s="8" t="s">
        <v>77</v>
      </c>
      <c r="J12" t="s">
        <v>78</v>
      </c>
      <c r="U12" s="1"/>
    </row>
    <row r="13" spans="1:21" ht="25" outlineLevel="2" x14ac:dyDescent="0.25">
      <c r="A13">
        <v>4</v>
      </c>
      <c r="B13" t="s">
        <v>58</v>
      </c>
      <c r="C13" t="s">
        <v>1</v>
      </c>
      <c r="D13" s="1">
        <v>6500</v>
      </c>
      <c r="G13" s="3"/>
      <c r="H13" s="8">
        <v>39904</v>
      </c>
      <c r="I13" s="8" t="s">
        <v>70</v>
      </c>
      <c r="J13" s="23" t="s">
        <v>107</v>
      </c>
      <c r="U13" s="1"/>
    </row>
    <row r="14" spans="1:21" outlineLevel="2" x14ac:dyDescent="0.25">
      <c r="A14">
        <v>4</v>
      </c>
      <c r="B14" t="s">
        <v>58</v>
      </c>
      <c r="C14" t="s">
        <v>1</v>
      </c>
      <c r="D14" s="1">
        <v>6200</v>
      </c>
      <c r="G14" s="3"/>
      <c r="H14" s="8">
        <v>39931</v>
      </c>
      <c r="I14" s="8" t="s">
        <v>145</v>
      </c>
      <c r="J14" s="23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t="s">
        <v>1</v>
      </c>
      <c r="D15" s="1">
        <v>57600</v>
      </c>
      <c r="G15" s="3"/>
      <c r="H15" s="8">
        <v>39933</v>
      </c>
      <c r="I15" s="8" t="s">
        <v>139</v>
      </c>
      <c r="K15" t="s">
        <v>147</v>
      </c>
      <c r="U15" s="1"/>
    </row>
    <row r="16" spans="1:21" ht="13" outlineLevel="1" x14ac:dyDescent="0.3">
      <c r="C16" s="26" t="s">
        <v>1</v>
      </c>
      <c r="D16" s="27">
        <f>SUBTOTAL(9,D9:D15)</f>
        <v>78200</v>
      </c>
      <c r="E16" s="27"/>
      <c r="F16" s="27">
        <f>SUBTOTAL(9,F9:F15)</f>
        <v>87000</v>
      </c>
      <c r="G16" s="2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t="s">
        <v>88</v>
      </c>
      <c r="F17" s="1">
        <v>8000</v>
      </c>
      <c r="G17" s="3">
        <v>6215</v>
      </c>
      <c r="H17" s="8">
        <v>39814</v>
      </c>
      <c r="U17" s="1"/>
    </row>
    <row r="18" spans="1:21" outlineLevel="2" x14ac:dyDescent="0.25">
      <c r="A18">
        <v>5</v>
      </c>
      <c r="B18" t="s">
        <v>58</v>
      </c>
      <c r="C18" t="s">
        <v>88</v>
      </c>
      <c r="D18" s="1">
        <v>400</v>
      </c>
      <c r="G18" s="3"/>
      <c r="H18" s="8">
        <v>39825</v>
      </c>
      <c r="I18" s="8" t="s">
        <v>89</v>
      </c>
      <c r="U18" s="1"/>
    </row>
    <row r="19" spans="1:21" outlineLevel="2" x14ac:dyDescent="0.25">
      <c r="A19">
        <v>5</v>
      </c>
      <c r="B19" t="s">
        <v>58</v>
      </c>
      <c r="C19" t="s">
        <v>88</v>
      </c>
      <c r="D19" s="1">
        <v>300</v>
      </c>
      <c r="G19" s="3"/>
      <c r="H19" s="8">
        <v>39864</v>
      </c>
      <c r="J19" t="s">
        <v>132</v>
      </c>
      <c r="K19" t="s">
        <v>130</v>
      </c>
      <c r="L19" t="s">
        <v>102</v>
      </c>
      <c r="U19" s="1"/>
    </row>
    <row r="20" spans="1:21" ht="25" outlineLevel="2" x14ac:dyDescent="0.25">
      <c r="A20">
        <v>5</v>
      </c>
      <c r="B20" t="s">
        <v>58</v>
      </c>
      <c r="C20" t="s">
        <v>88</v>
      </c>
      <c r="D20" s="1">
        <v>850</v>
      </c>
      <c r="G20" s="3"/>
      <c r="H20" s="8">
        <v>39890</v>
      </c>
      <c r="I20" s="8" t="s">
        <v>117</v>
      </c>
      <c r="J20" s="22" t="s">
        <v>103</v>
      </c>
      <c r="U20" s="1"/>
    </row>
    <row r="21" spans="1:21" ht="13" outlineLevel="1" x14ac:dyDescent="0.3">
      <c r="C21" s="26" t="s">
        <v>88</v>
      </c>
      <c r="D21" s="27">
        <f>SUBTOTAL(9,D17:D20)</f>
        <v>1550</v>
      </c>
      <c r="E21" s="27"/>
      <c r="F21" s="27">
        <f>SUBTOTAL(9,F17:F20)</f>
        <v>8000</v>
      </c>
      <c r="G21" s="28">
        <f>SUBTOTAL(9,G17:G20)</f>
        <v>6215</v>
      </c>
      <c r="J21" s="22"/>
      <c r="U21" s="1"/>
    </row>
    <row r="22" spans="1:21" outlineLevel="2" x14ac:dyDescent="0.25">
      <c r="A22">
        <v>6</v>
      </c>
      <c r="B22" t="s">
        <v>58</v>
      </c>
      <c r="C22" t="s">
        <v>2</v>
      </c>
      <c r="F22" s="1">
        <v>17000</v>
      </c>
      <c r="G22" s="3"/>
      <c r="H22" s="8">
        <v>39814</v>
      </c>
      <c r="U22" s="1"/>
    </row>
    <row r="23" spans="1:21" ht="13" outlineLevel="1" x14ac:dyDescent="0.3">
      <c r="C23" s="26" t="s">
        <v>2</v>
      </c>
      <c r="D23" s="27">
        <f>SUBTOTAL(9,D22:D22)</f>
        <v>0</v>
      </c>
      <c r="E23" s="27"/>
      <c r="F23" s="27">
        <f>SUBTOTAL(9,F22:F22)</f>
        <v>17000</v>
      </c>
      <c r="G23" s="2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t="s">
        <v>3</v>
      </c>
      <c r="F24" s="1">
        <v>3000</v>
      </c>
      <c r="G24" s="3">
        <v>6104</v>
      </c>
      <c r="H24" s="8">
        <v>39814</v>
      </c>
      <c r="U24" s="1"/>
    </row>
    <row r="25" spans="1:21" outlineLevel="2" x14ac:dyDescent="0.25">
      <c r="A25">
        <v>9</v>
      </c>
      <c r="B25" t="s">
        <v>58</v>
      </c>
      <c r="C25" t="s">
        <v>3</v>
      </c>
      <c r="D25" s="1">
        <v>30</v>
      </c>
      <c r="G25" s="3"/>
      <c r="H25" s="8">
        <v>39834</v>
      </c>
      <c r="I25" s="8" t="s">
        <v>96</v>
      </c>
      <c r="U25" s="1"/>
    </row>
    <row r="26" spans="1:21" outlineLevel="2" x14ac:dyDescent="0.25">
      <c r="A26">
        <v>9</v>
      </c>
      <c r="B26" t="s">
        <v>58</v>
      </c>
      <c r="C26" t="s">
        <v>3</v>
      </c>
      <c r="D26" s="1">
        <v>15</v>
      </c>
      <c r="G26" s="3"/>
      <c r="H26" s="8">
        <v>39842</v>
      </c>
      <c r="J26" t="s">
        <v>98</v>
      </c>
      <c r="U26" s="1"/>
    </row>
    <row r="27" spans="1:21" outlineLevel="2" x14ac:dyDescent="0.25">
      <c r="A27">
        <v>9</v>
      </c>
      <c r="B27" t="s">
        <v>58</v>
      </c>
      <c r="C27" t="s">
        <v>3</v>
      </c>
      <c r="D27" s="1">
        <v>60</v>
      </c>
      <c r="G27" s="3"/>
      <c r="H27" s="8">
        <v>39856</v>
      </c>
      <c r="J27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t="s">
        <v>3</v>
      </c>
      <c r="D28" s="1">
        <v>700</v>
      </c>
      <c r="G28" s="3"/>
      <c r="H28" s="8">
        <v>39867</v>
      </c>
      <c r="I28" s="8" t="s">
        <v>40</v>
      </c>
      <c r="J28" t="s">
        <v>43</v>
      </c>
      <c r="U28" s="1"/>
    </row>
    <row r="29" spans="1:21" outlineLevel="2" x14ac:dyDescent="0.25">
      <c r="A29">
        <v>9</v>
      </c>
      <c r="B29" t="s">
        <v>58</v>
      </c>
      <c r="C29" t="s">
        <v>3</v>
      </c>
      <c r="D29" s="1">
        <v>80</v>
      </c>
      <c r="G29" s="3"/>
      <c r="H29" s="8">
        <v>39868</v>
      </c>
      <c r="I29" s="8" t="s">
        <v>36</v>
      </c>
      <c r="J29" t="s">
        <v>37</v>
      </c>
      <c r="U29" s="1"/>
    </row>
    <row r="30" spans="1:21" outlineLevel="2" x14ac:dyDescent="0.25">
      <c r="A30">
        <v>9</v>
      </c>
      <c r="B30" t="s">
        <v>58</v>
      </c>
      <c r="C30" t="s">
        <v>3</v>
      </c>
      <c r="D30" s="1">
        <v>220</v>
      </c>
      <c r="G30" s="3"/>
      <c r="H30" s="8">
        <v>39882</v>
      </c>
      <c r="I30" s="8" t="s">
        <v>68</v>
      </c>
      <c r="U30" s="1"/>
    </row>
    <row r="31" spans="1:21" outlineLevel="2" x14ac:dyDescent="0.25">
      <c r="A31">
        <v>9</v>
      </c>
      <c r="B31" t="s">
        <v>58</v>
      </c>
      <c r="C31" t="s">
        <v>3</v>
      </c>
      <c r="D31" s="1">
        <v>500</v>
      </c>
      <c r="G31" s="3"/>
      <c r="H31" s="8">
        <v>39864</v>
      </c>
      <c r="J31" t="s">
        <v>131</v>
      </c>
      <c r="K31" t="s">
        <v>130</v>
      </c>
      <c r="L31" t="s">
        <v>102</v>
      </c>
      <c r="U31" s="1"/>
    </row>
    <row r="32" spans="1:21" outlineLevel="2" x14ac:dyDescent="0.25">
      <c r="A32">
        <v>9</v>
      </c>
      <c r="B32" t="s">
        <v>58</v>
      </c>
      <c r="C32" t="s">
        <v>3</v>
      </c>
      <c r="D32" s="1">
        <v>230</v>
      </c>
      <c r="G32" s="3"/>
      <c r="H32" s="8">
        <v>39885</v>
      </c>
      <c r="I32" s="8" t="s">
        <v>69</v>
      </c>
      <c r="J32" t="s">
        <v>94</v>
      </c>
      <c r="U32" s="1"/>
    </row>
    <row r="33" spans="1:21" outlineLevel="2" x14ac:dyDescent="0.25">
      <c r="A33">
        <v>9</v>
      </c>
      <c r="B33" t="s">
        <v>58</v>
      </c>
      <c r="C33" t="s">
        <v>3</v>
      </c>
      <c r="D33" s="1">
        <v>40</v>
      </c>
      <c r="G33" s="3"/>
      <c r="H33" s="8">
        <v>39898</v>
      </c>
      <c r="I33" s="8" t="s">
        <v>68</v>
      </c>
      <c r="U33" s="1"/>
    </row>
    <row r="34" spans="1:21" outlineLevel="2" x14ac:dyDescent="0.25">
      <c r="A34">
        <v>9</v>
      </c>
      <c r="B34" t="s">
        <v>58</v>
      </c>
      <c r="C34" t="s">
        <v>3</v>
      </c>
      <c r="D34" s="1">
        <v>150</v>
      </c>
      <c r="G34" s="3"/>
      <c r="H34" s="8">
        <v>39903</v>
      </c>
      <c r="I34" s="8" t="s">
        <v>71</v>
      </c>
      <c r="J34" t="s">
        <v>72</v>
      </c>
      <c r="U34" s="1"/>
    </row>
    <row r="35" spans="1:21" outlineLevel="2" x14ac:dyDescent="0.25">
      <c r="A35">
        <v>9</v>
      </c>
      <c r="B35" t="s">
        <v>58</v>
      </c>
      <c r="C35" t="s">
        <v>3</v>
      </c>
      <c r="D35" s="1">
        <v>75</v>
      </c>
      <c r="G35" s="3"/>
      <c r="H35" s="8">
        <v>39912</v>
      </c>
      <c r="I35" s="8" t="s">
        <v>116</v>
      </c>
      <c r="J35" t="s">
        <v>117</v>
      </c>
      <c r="U35" s="1"/>
    </row>
    <row r="36" spans="1:21" outlineLevel="2" x14ac:dyDescent="0.25">
      <c r="A36">
        <v>9</v>
      </c>
      <c r="B36" t="s">
        <v>58</v>
      </c>
      <c r="C36" t="s">
        <v>3</v>
      </c>
      <c r="D36" s="1">
        <v>20</v>
      </c>
      <c r="G36" s="3"/>
      <c r="H36" s="8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t="s">
        <v>3</v>
      </c>
      <c r="D37" s="1">
        <v>20</v>
      </c>
      <c r="G37" s="3"/>
      <c r="H37" s="8">
        <v>39912</v>
      </c>
      <c r="J37" t="s">
        <v>109</v>
      </c>
      <c r="U37" s="1"/>
    </row>
    <row r="38" spans="1:21" ht="13" outlineLevel="1" x14ac:dyDescent="0.3">
      <c r="C38" s="26" t="s">
        <v>3</v>
      </c>
      <c r="D38" s="27">
        <f>SUBTOTAL(9,D24:D37)</f>
        <v>2140</v>
      </c>
      <c r="E38" s="27"/>
      <c r="F38" s="27">
        <f>SUBTOTAL(9,F24:F37)</f>
        <v>3000</v>
      </c>
      <c r="G38" s="28">
        <f>SUBTOTAL(9,G24:G37)</f>
        <v>6104</v>
      </c>
      <c r="U38" s="1"/>
    </row>
    <row r="39" spans="1:21" outlineLevel="2" x14ac:dyDescent="0.25">
      <c r="A39">
        <v>10</v>
      </c>
      <c r="B39" t="s">
        <v>58</v>
      </c>
      <c r="C39" s="4" t="s">
        <v>51</v>
      </c>
      <c r="G39" s="13">
        <v>10198</v>
      </c>
      <c r="H39" s="8">
        <v>39814</v>
      </c>
      <c r="U39" s="1"/>
    </row>
    <row r="40" spans="1:21" ht="13" outlineLevel="1" x14ac:dyDescent="0.3">
      <c r="C40" s="26" t="s">
        <v>51</v>
      </c>
      <c r="D40" s="27">
        <f>SUBTOTAL(9,D39:D39)</f>
        <v>0</v>
      </c>
      <c r="E40" s="27"/>
      <c r="F40" s="30">
        <f>SUBTOTAL(9,F39:F39)</f>
        <v>0</v>
      </c>
      <c r="G40" s="2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t="s">
        <v>4</v>
      </c>
      <c r="F41" s="1">
        <v>6000</v>
      </c>
      <c r="G41" s="3"/>
      <c r="H41" s="8">
        <v>39814</v>
      </c>
      <c r="U41" s="1"/>
    </row>
    <row r="42" spans="1:21" ht="13" outlineLevel="1" x14ac:dyDescent="0.3">
      <c r="C42" s="26" t="s">
        <v>4</v>
      </c>
      <c r="D42" s="27">
        <f>SUBTOTAL(9,D41:D41)</f>
        <v>0</v>
      </c>
      <c r="E42" s="27"/>
      <c r="F42" s="30">
        <f>SUBTOTAL(9,F41:F41)</f>
        <v>6000</v>
      </c>
      <c r="G42" s="2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t="s">
        <v>5</v>
      </c>
      <c r="F43" s="1">
        <v>2000</v>
      </c>
      <c r="G43" s="3"/>
      <c r="H43" s="8">
        <v>39814</v>
      </c>
      <c r="U43" s="1"/>
    </row>
    <row r="44" spans="1:21" outlineLevel="2" x14ac:dyDescent="0.25">
      <c r="A44">
        <v>11</v>
      </c>
      <c r="B44" t="s">
        <v>58</v>
      </c>
      <c r="C44" t="s">
        <v>4</v>
      </c>
      <c r="D44" s="1">
        <v>6000</v>
      </c>
      <c r="G44" s="3"/>
      <c r="I44" s="8" t="s">
        <v>27</v>
      </c>
      <c r="U44" s="1"/>
    </row>
    <row r="45" spans="1:21" ht="13" outlineLevel="1" x14ac:dyDescent="0.3">
      <c r="C45" s="26" t="s">
        <v>5</v>
      </c>
      <c r="D45" s="27">
        <f>SUBTOTAL(9,D43:D44)</f>
        <v>6000</v>
      </c>
      <c r="E45" s="27"/>
      <c r="F45" s="30">
        <f>SUBTOTAL(9,F43:F44)</f>
        <v>2000</v>
      </c>
      <c r="G45" s="2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t="s">
        <v>6</v>
      </c>
      <c r="F46" s="1">
        <v>4000</v>
      </c>
      <c r="G46" s="3"/>
      <c r="H46" s="8">
        <v>39814</v>
      </c>
      <c r="U46" s="1"/>
    </row>
    <row r="47" spans="1:21" ht="13" outlineLevel="1" x14ac:dyDescent="0.3">
      <c r="C47" s="26" t="s">
        <v>6</v>
      </c>
      <c r="D47" s="27">
        <f>SUBTOTAL(9,D46:D46)</f>
        <v>0</v>
      </c>
      <c r="E47" s="27"/>
      <c r="F47" s="30">
        <f>SUBTOTAL(9,F46:F46)</f>
        <v>4000</v>
      </c>
      <c r="G47" s="2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t="s">
        <v>7</v>
      </c>
      <c r="F48" s="1">
        <v>4000</v>
      </c>
      <c r="G48" s="3"/>
      <c r="H48" s="8">
        <v>39814</v>
      </c>
      <c r="U48" s="1"/>
    </row>
    <row r="49" spans="1:21" outlineLevel="2" x14ac:dyDescent="0.25">
      <c r="A49">
        <v>14</v>
      </c>
      <c r="B49" t="s">
        <v>58</v>
      </c>
      <c r="C49" t="s">
        <v>7</v>
      </c>
      <c r="D49" s="1">
        <v>565.82000000000005</v>
      </c>
      <c r="G49" s="3"/>
      <c r="H49" s="8">
        <v>39888</v>
      </c>
      <c r="I49" s="8" t="s">
        <v>66</v>
      </c>
      <c r="J49" t="s">
        <v>67</v>
      </c>
      <c r="U49" s="1"/>
    </row>
    <row r="50" spans="1:21" outlineLevel="2" x14ac:dyDescent="0.25">
      <c r="A50">
        <v>14</v>
      </c>
      <c r="B50" t="s">
        <v>58</v>
      </c>
      <c r="C50" t="s">
        <v>7</v>
      </c>
      <c r="D50" s="1">
        <v>680.14</v>
      </c>
      <c r="G50" s="3"/>
      <c r="H50" s="8">
        <v>39909</v>
      </c>
      <c r="I50" s="8" t="s">
        <v>115</v>
      </c>
      <c r="J50" s="23" t="s">
        <v>114</v>
      </c>
      <c r="U50" s="1"/>
    </row>
    <row r="51" spans="1:21" ht="13" outlineLevel="1" x14ac:dyDescent="0.3">
      <c r="C51" s="26" t="s">
        <v>7</v>
      </c>
      <c r="D51" s="27">
        <f>SUBTOTAL(9,D48:D50)</f>
        <v>1245.96</v>
      </c>
      <c r="E51" s="27"/>
      <c r="F51" s="27">
        <f>SUBTOTAL(9,F48:F50)</f>
        <v>4000</v>
      </c>
      <c r="G51" s="28">
        <f>SUBTOTAL(9,G48:G50)</f>
        <v>0</v>
      </c>
      <c r="J51" s="23"/>
      <c r="U51" s="1"/>
    </row>
    <row r="52" spans="1:21" outlineLevel="2" x14ac:dyDescent="0.25">
      <c r="A52">
        <v>15</v>
      </c>
      <c r="B52" t="s">
        <v>58</v>
      </c>
      <c r="C52" t="s">
        <v>8</v>
      </c>
      <c r="F52" s="1">
        <v>4000</v>
      </c>
      <c r="G52" s="3">
        <v>5681</v>
      </c>
      <c r="H52" s="8">
        <v>39814</v>
      </c>
      <c r="U52" s="1"/>
    </row>
    <row r="53" spans="1:21" outlineLevel="2" x14ac:dyDescent="0.25">
      <c r="A53">
        <v>15</v>
      </c>
      <c r="B53" t="s">
        <v>58</v>
      </c>
      <c r="C53" t="s">
        <v>8</v>
      </c>
      <c r="D53" s="1">
        <v>2029.16</v>
      </c>
      <c r="G53" s="3"/>
      <c r="H53" s="8">
        <v>39818</v>
      </c>
      <c r="I53" s="8" t="s">
        <v>82</v>
      </c>
      <c r="J53" t="s">
        <v>84</v>
      </c>
      <c r="U53" s="1"/>
    </row>
    <row r="54" spans="1:21" outlineLevel="2" x14ac:dyDescent="0.25">
      <c r="A54">
        <v>15</v>
      </c>
      <c r="B54" t="s">
        <v>58</v>
      </c>
      <c r="C54" t="s">
        <v>8</v>
      </c>
      <c r="D54" s="1">
        <v>597.16</v>
      </c>
      <c r="G54" s="3"/>
      <c r="H54" s="8">
        <v>39905</v>
      </c>
      <c r="I54" s="8" t="s">
        <v>82</v>
      </c>
      <c r="J54" t="s">
        <v>84</v>
      </c>
      <c r="U54" s="1"/>
    </row>
    <row r="55" spans="1:21" ht="13" outlineLevel="1" x14ac:dyDescent="0.3">
      <c r="C55" s="26" t="s">
        <v>8</v>
      </c>
      <c r="D55" s="27">
        <f>SUBTOTAL(9,D52:D54)</f>
        <v>2626.32</v>
      </c>
      <c r="E55" s="27"/>
      <c r="F55" s="27">
        <f>SUBTOTAL(9,F52:F54)</f>
        <v>4000</v>
      </c>
      <c r="G55" s="28">
        <f>SUBTOTAL(9,G52:G54)</f>
        <v>5681</v>
      </c>
      <c r="U55" s="1"/>
    </row>
    <row r="56" spans="1:21" ht="13" x14ac:dyDescent="0.3">
      <c r="C56" s="24" t="s">
        <v>142</v>
      </c>
      <c r="D56" s="19">
        <f>SUBTOTAL(9,D5:D54)</f>
        <v>94762.280000000013</v>
      </c>
      <c r="E56" s="19"/>
      <c r="F56" s="19">
        <f>SUBTOTAL(9,F5:F54)</f>
        <v>135000</v>
      </c>
      <c r="G56" s="25">
        <f>SUBTOTAL(9,G5:G54)</f>
        <v>109764</v>
      </c>
      <c r="U56" s="1"/>
    </row>
    <row r="57" spans="1:21" ht="30" customHeight="1" x14ac:dyDescent="0.35">
      <c r="A57">
        <v>17</v>
      </c>
      <c r="B57" s="10" t="s">
        <v>59</v>
      </c>
      <c r="C57" s="2"/>
      <c r="G57" s="14"/>
    </row>
    <row r="58" spans="1:21" outlineLevel="2" x14ac:dyDescent="0.25">
      <c r="A58">
        <v>18</v>
      </c>
      <c r="B58" t="s">
        <v>59</v>
      </c>
      <c r="C58" t="s">
        <v>9</v>
      </c>
      <c r="F58" s="1">
        <v>30000</v>
      </c>
      <c r="G58" s="3">
        <v>26000</v>
      </c>
      <c r="H58" s="8">
        <v>39814</v>
      </c>
    </row>
    <row r="59" spans="1:21" outlineLevel="2" x14ac:dyDescent="0.25">
      <c r="A59">
        <v>18</v>
      </c>
      <c r="B59" t="s">
        <v>59</v>
      </c>
      <c r="C59" t="s">
        <v>9</v>
      </c>
      <c r="D59" s="1">
        <v>12675</v>
      </c>
      <c r="G59" s="3"/>
      <c r="H59" s="8">
        <v>39933</v>
      </c>
      <c r="K59" t="s">
        <v>140</v>
      </c>
    </row>
    <row r="60" spans="1:21" ht="13" outlineLevel="1" x14ac:dyDescent="0.3">
      <c r="C60" s="26" t="s">
        <v>9</v>
      </c>
      <c r="D60" s="27">
        <f>SUBTOTAL(9,D58:D59)</f>
        <v>12675</v>
      </c>
      <c r="E60" s="27"/>
      <c r="F60" s="27">
        <f>SUBTOTAL(9,F58:F59)</f>
        <v>30000</v>
      </c>
      <c r="G60" s="28">
        <f>SUBTOTAL(9,G58:G59)</f>
        <v>26000</v>
      </c>
    </row>
    <row r="61" spans="1:21" outlineLevel="2" x14ac:dyDescent="0.25">
      <c r="A61">
        <v>19</v>
      </c>
      <c r="B61" t="s">
        <v>59</v>
      </c>
      <c r="C61" t="s">
        <v>10</v>
      </c>
      <c r="F61" s="1">
        <v>15000</v>
      </c>
      <c r="G61" s="3">
        <v>17187</v>
      </c>
      <c r="H61" s="8">
        <v>39814</v>
      </c>
    </row>
    <row r="62" spans="1:21" ht="13" outlineLevel="1" x14ac:dyDescent="0.3">
      <c r="C62" s="26" t="s">
        <v>10</v>
      </c>
      <c r="D62" s="27">
        <f>SUBTOTAL(9,D61:D61)</f>
        <v>0</v>
      </c>
      <c r="E62" s="27"/>
      <c r="F62" s="27">
        <f>SUBTOTAL(9,F61:F61)</f>
        <v>15000</v>
      </c>
      <c r="G62" s="28">
        <f>SUBTOTAL(9,G61:G61)</f>
        <v>17187</v>
      </c>
    </row>
    <row r="63" spans="1:21" outlineLevel="2" x14ac:dyDescent="0.25">
      <c r="A63">
        <v>20</v>
      </c>
      <c r="B63" t="s">
        <v>59</v>
      </c>
      <c r="C63" t="s">
        <v>11</v>
      </c>
      <c r="F63" s="1">
        <v>2000</v>
      </c>
      <c r="G63" s="3">
        <v>2230</v>
      </c>
      <c r="H63" s="8">
        <v>39814</v>
      </c>
    </row>
    <row r="64" spans="1:21" ht="13" outlineLevel="1" x14ac:dyDescent="0.3">
      <c r="C64" s="26" t="s">
        <v>11</v>
      </c>
      <c r="D64" s="27">
        <f>SUBTOTAL(9,D63:D63)</f>
        <v>0</v>
      </c>
      <c r="E64" s="27"/>
      <c r="F64" s="27">
        <f>SUBTOTAL(9,F63:F63)</f>
        <v>2000</v>
      </c>
      <c r="G64" s="28">
        <f>SUBTOTAL(9,G63:G63)</f>
        <v>2230</v>
      </c>
    </row>
    <row r="65" spans="1:21" outlineLevel="2" x14ac:dyDescent="0.25">
      <c r="A65">
        <v>21</v>
      </c>
      <c r="B65" t="s">
        <v>59</v>
      </c>
      <c r="C65" s="4" t="s">
        <v>129</v>
      </c>
      <c r="G65" s="13">
        <v>6557</v>
      </c>
      <c r="H65" s="8">
        <v>39814</v>
      </c>
    </row>
    <row r="66" spans="1:21" ht="13" outlineLevel="1" x14ac:dyDescent="0.3">
      <c r="C66" s="26" t="s">
        <v>129</v>
      </c>
      <c r="D66" s="27">
        <f>SUBTOTAL(9,D65:D65)</f>
        <v>0</v>
      </c>
      <c r="E66" s="27"/>
      <c r="F66" s="27">
        <f>SUBTOTAL(9,F65:F65)</f>
        <v>0</v>
      </c>
      <c r="G66" s="28">
        <f>SUBTOTAL(9,G65:G65)</f>
        <v>6557</v>
      </c>
    </row>
    <row r="67" spans="1:21" outlineLevel="2" x14ac:dyDescent="0.25">
      <c r="A67">
        <v>22</v>
      </c>
      <c r="B67" t="s">
        <v>59</v>
      </c>
      <c r="C67" s="4" t="s">
        <v>52</v>
      </c>
      <c r="G67" s="13">
        <v>1714</v>
      </c>
      <c r="H67" s="8">
        <v>39814</v>
      </c>
    </row>
    <row r="68" spans="1:21" outlineLevel="2" x14ac:dyDescent="0.25">
      <c r="A68">
        <v>22</v>
      </c>
      <c r="B68" t="s">
        <v>59</v>
      </c>
      <c r="C68" s="4" t="s">
        <v>52</v>
      </c>
      <c r="D68" s="1">
        <v>1200</v>
      </c>
      <c r="G68" s="13"/>
      <c r="H68" s="8">
        <v>39933</v>
      </c>
      <c r="I68" s="8" t="s">
        <v>148</v>
      </c>
      <c r="J68" t="s">
        <v>149</v>
      </c>
      <c r="K68" t="s">
        <v>140</v>
      </c>
    </row>
    <row r="69" spans="1:21" ht="13" outlineLevel="1" x14ac:dyDescent="0.3">
      <c r="C69" s="26" t="s">
        <v>52</v>
      </c>
      <c r="D69" s="27">
        <f>SUBTOTAL(9,D67:D68)</f>
        <v>1200</v>
      </c>
      <c r="E69" s="27"/>
      <c r="F69" s="27">
        <f>SUBTOTAL(9,F67:F68)</f>
        <v>0</v>
      </c>
      <c r="G69" s="28">
        <f>SUBTOTAL(9,G67:G68)</f>
        <v>1714</v>
      </c>
    </row>
    <row r="70" spans="1:21" outlineLevel="2" x14ac:dyDescent="0.25">
      <c r="A70">
        <v>23</v>
      </c>
      <c r="B70" t="s">
        <v>59</v>
      </c>
      <c r="C70" s="4" t="s">
        <v>14</v>
      </c>
      <c r="D70" s="1">
        <v>16</v>
      </c>
      <c r="G70" s="13"/>
      <c r="H70" s="8">
        <v>1</v>
      </c>
      <c r="I70" s="8" t="s">
        <v>80</v>
      </c>
      <c r="J70" s="8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4" t="s">
        <v>14</v>
      </c>
      <c r="G71" s="13">
        <v>1761</v>
      </c>
      <c r="H71" s="8">
        <v>39814</v>
      </c>
    </row>
    <row r="72" spans="1:21" outlineLevel="2" x14ac:dyDescent="0.25">
      <c r="A72">
        <v>23</v>
      </c>
      <c r="B72" t="s">
        <v>59</v>
      </c>
      <c r="C72" s="4" t="s">
        <v>14</v>
      </c>
      <c r="D72" s="1">
        <v>8.08</v>
      </c>
      <c r="G72" s="13"/>
      <c r="H72" s="8">
        <v>39815</v>
      </c>
      <c r="I72" s="8" t="s">
        <v>80</v>
      </c>
      <c r="J72" s="8" t="s">
        <v>79</v>
      </c>
    </row>
    <row r="73" spans="1:21" outlineLevel="2" x14ac:dyDescent="0.25">
      <c r="A73">
        <v>23</v>
      </c>
      <c r="B73" t="s">
        <v>59</v>
      </c>
      <c r="C73" s="4" t="s">
        <v>14</v>
      </c>
      <c r="D73" s="1">
        <v>945</v>
      </c>
      <c r="G73" s="13"/>
      <c r="H73" s="8">
        <v>39821</v>
      </c>
      <c r="I73" s="8" t="s">
        <v>90</v>
      </c>
      <c r="J73" s="8" t="s">
        <v>91</v>
      </c>
    </row>
    <row r="74" spans="1:21" outlineLevel="2" x14ac:dyDescent="0.25">
      <c r="A74">
        <v>23</v>
      </c>
      <c r="B74" t="s">
        <v>59</v>
      </c>
      <c r="C74" s="4" t="s">
        <v>14</v>
      </c>
      <c r="D74" s="1">
        <v>6</v>
      </c>
      <c r="G74" s="13"/>
      <c r="H74" s="8">
        <v>39864</v>
      </c>
      <c r="I74" s="8" t="s">
        <v>80</v>
      </c>
      <c r="J74" s="8" t="s">
        <v>79</v>
      </c>
      <c r="L74" t="s">
        <v>102</v>
      </c>
    </row>
    <row r="75" spans="1:21" ht="25" outlineLevel="2" x14ac:dyDescent="0.25">
      <c r="A75">
        <v>23</v>
      </c>
      <c r="B75" t="s">
        <v>59</v>
      </c>
      <c r="C75" s="4" t="s">
        <v>14</v>
      </c>
      <c r="D75" s="1">
        <v>12</v>
      </c>
      <c r="G75" s="3"/>
      <c r="H75" s="8">
        <v>39890</v>
      </c>
      <c r="I75" s="8" t="s">
        <v>104</v>
      </c>
      <c r="J75" s="22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4" t="s">
        <v>14</v>
      </c>
      <c r="D76" s="1">
        <v>20.21</v>
      </c>
      <c r="G76" s="13"/>
      <c r="H76" s="8">
        <v>39896</v>
      </c>
      <c r="I76" s="8" t="s">
        <v>80</v>
      </c>
      <c r="J76" s="8" t="s">
        <v>79</v>
      </c>
    </row>
    <row r="77" spans="1:21" outlineLevel="2" x14ac:dyDescent="0.25">
      <c r="A77">
        <v>23</v>
      </c>
      <c r="B77" t="s">
        <v>59</v>
      </c>
      <c r="C77" s="4" t="s">
        <v>14</v>
      </c>
      <c r="D77" s="1">
        <v>16</v>
      </c>
      <c r="G77" s="13"/>
      <c r="H77" s="8">
        <v>39902</v>
      </c>
      <c r="I77" s="8" t="s">
        <v>80</v>
      </c>
      <c r="J77" s="8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4" t="s">
        <v>14</v>
      </c>
      <c r="D78" s="1">
        <v>607.14</v>
      </c>
      <c r="G78" s="13"/>
      <c r="H78" s="8">
        <v>39909</v>
      </c>
      <c r="I78" s="8" t="s">
        <v>105</v>
      </c>
      <c r="J78" s="8" t="s">
        <v>106</v>
      </c>
    </row>
    <row r="79" spans="1:21" ht="13" outlineLevel="1" x14ac:dyDescent="0.3">
      <c r="C79" s="26" t="s">
        <v>14</v>
      </c>
      <c r="D79" s="27">
        <f>SUBTOTAL(9,D70:D78)</f>
        <v>1630.43</v>
      </c>
      <c r="E79" s="27"/>
      <c r="F79" s="27">
        <f>SUBTOTAL(9,F70:F78)</f>
        <v>0</v>
      </c>
      <c r="G79" s="28">
        <f>SUBTOTAL(9,G70:G78)</f>
        <v>1761</v>
      </c>
      <c r="J79" s="8"/>
    </row>
    <row r="80" spans="1:21" outlineLevel="2" x14ac:dyDescent="0.25">
      <c r="A80">
        <v>24</v>
      </c>
      <c r="B80" t="s">
        <v>59</v>
      </c>
      <c r="C80" s="6" t="s">
        <v>12</v>
      </c>
      <c r="F80" s="1">
        <v>10000</v>
      </c>
      <c r="G80" s="15"/>
      <c r="H80" s="8">
        <v>39814</v>
      </c>
    </row>
    <row r="81" spans="1:11" outlineLevel="2" x14ac:dyDescent="0.25">
      <c r="A81">
        <v>24</v>
      </c>
      <c r="B81" t="s">
        <v>59</v>
      </c>
      <c r="C81" s="6" t="s">
        <v>12</v>
      </c>
      <c r="D81" s="1">
        <v>2991.08</v>
      </c>
      <c r="G81" s="3"/>
      <c r="H81" s="8">
        <v>39858</v>
      </c>
      <c r="I81" s="8" t="s">
        <v>38</v>
      </c>
      <c r="J81" t="s">
        <v>39</v>
      </c>
    </row>
    <row r="82" spans="1:11" outlineLevel="2" x14ac:dyDescent="0.25">
      <c r="A82">
        <v>24</v>
      </c>
      <c r="B82" t="s">
        <v>59</v>
      </c>
      <c r="C82" s="6" t="s">
        <v>12</v>
      </c>
      <c r="D82" s="1">
        <v>7009</v>
      </c>
      <c r="G82" s="3"/>
      <c r="H82" s="8">
        <v>39933</v>
      </c>
      <c r="I82" s="8" t="s">
        <v>38</v>
      </c>
      <c r="J82" t="s">
        <v>39</v>
      </c>
      <c r="K82" t="s">
        <v>140</v>
      </c>
    </row>
    <row r="83" spans="1:11" ht="13" outlineLevel="1" x14ac:dyDescent="0.3">
      <c r="C83" s="29" t="s">
        <v>12</v>
      </c>
      <c r="D83" s="27">
        <f>SUBTOTAL(9,D80:D82)</f>
        <v>10000.08</v>
      </c>
      <c r="E83" s="27"/>
      <c r="F83" s="27">
        <f>SUBTOTAL(9,F80:F82)</f>
        <v>10000</v>
      </c>
      <c r="G83" s="2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6" t="s">
        <v>13</v>
      </c>
      <c r="F84" s="1">
        <v>5000</v>
      </c>
      <c r="G84" s="15"/>
      <c r="H84" s="8">
        <v>39814</v>
      </c>
    </row>
    <row r="85" spans="1:11" outlineLevel="2" x14ac:dyDescent="0.25">
      <c r="A85">
        <v>25</v>
      </c>
      <c r="B85" t="s">
        <v>59</v>
      </c>
      <c r="C85" s="6" t="s">
        <v>13</v>
      </c>
      <c r="D85" s="1">
        <v>5000</v>
      </c>
      <c r="G85" s="3"/>
      <c r="H85" s="8">
        <v>39933</v>
      </c>
      <c r="I85" s="8" t="s">
        <v>38</v>
      </c>
      <c r="J85" t="s">
        <v>39</v>
      </c>
      <c r="K85" t="s">
        <v>140</v>
      </c>
    </row>
    <row r="86" spans="1:11" ht="13" outlineLevel="1" x14ac:dyDescent="0.3">
      <c r="C86" s="29" t="s">
        <v>13</v>
      </c>
      <c r="D86" s="27">
        <f>SUBTOTAL(9,D84:D85)</f>
        <v>5000</v>
      </c>
      <c r="E86" s="27"/>
      <c r="F86" s="27">
        <f>SUBTOTAL(9,F84:F85)</f>
        <v>5000</v>
      </c>
      <c r="G86" s="28">
        <f>SUBTOTAL(9,G84:G85)</f>
        <v>0</v>
      </c>
    </row>
    <row r="87" spans="1:11" outlineLevel="2" x14ac:dyDescent="0.25">
      <c r="A87">
        <v>26</v>
      </c>
      <c r="B87" t="s">
        <v>59</v>
      </c>
      <c r="C87" t="s">
        <v>15</v>
      </c>
      <c r="F87" s="1">
        <v>4000</v>
      </c>
      <c r="G87" s="3"/>
      <c r="H87" s="8">
        <v>39814</v>
      </c>
    </row>
    <row r="88" spans="1:11" outlineLevel="2" x14ac:dyDescent="0.25">
      <c r="A88">
        <v>26</v>
      </c>
      <c r="B88" t="s">
        <v>59</v>
      </c>
      <c r="C88" t="s">
        <v>15</v>
      </c>
      <c r="D88" s="1">
        <v>85</v>
      </c>
      <c r="G88" s="3"/>
      <c r="H88" s="8">
        <v>40127</v>
      </c>
      <c r="I88" s="8" t="s">
        <v>48</v>
      </c>
      <c r="J88" t="s">
        <v>34</v>
      </c>
    </row>
    <row r="89" spans="1:11" ht="13" outlineLevel="1" x14ac:dyDescent="0.3">
      <c r="C89" s="26" t="s">
        <v>15</v>
      </c>
      <c r="D89" s="27">
        <f>SUBTOTAL(9,D87:D88)</f>
        <v>85</v>
      </c>
      <c r="E89" s="27"/>
      <c r="F89" s="27">
        <f>SUBTOTAL(9,F87:F88)</f>
        <v>4000</v>
      </c>
      <c r="G89" s="28">
        <f>SUBTOTAL(9,G87:G88)</f>
        <v>0</v>
      </c>
    </row>
    <row r="90" spans="1:11" outlineLevel="2" x14ac:dyDescent="0.25">
      <c r="A90">
        <v>27</v>
      </c>
      <c r="B90" t="s">
        <v>59</v>
      </c>
      <c r="C90" t="s">
        <v>16</v>
      </c>
      <c r="F90" s="1">
        <v>6000</v>
      </c>
      <c r="G90" s="3">
        <v>4613</v>
      </c>
      <c r="H90" s="8">
        <v>39814</v>
      </c>
    </row>
    <row r="91" spans="1:11" outlineLevel="2" x14ac:dyDescent="0.25">
      <c r="A91">
        <v>27</v>
      </c>
      <c r="B91" t="s">
        <v>59</v>
      </c>
      <c r="C91" t="s">
        <v>16</v>
      </c>
      <c r="D91" s="1">
        <v>1445</v>
      </c>
      <c r="G91" s="3"/>
      <c r="H91" s="8">
        <v>39868</v>
      </c>
      <c r="I91" s="8" t="s">
        <v>85</v>
      </c>
      <c r="J91" t="s">
        <v>86</v>
      </c>
    </row>
    <row r="92" spans="1:11" outlineLevel="2" x14ac:dyDescent="0.25">
      <c r="A92">
        <v>27</v>
      </c>
      <c r="B92" t="s">
        <v>59</v>
      </c>
      <c r="C92" t="s">
        <v>16</v>
      </c>
      <c r="D92" s="1">
        <v>3528</v>
      </c>
      <c r="G92" s="3"/>
      <c r="H92" s="8">
        <v>39876</v>
      </c>
      <c r="J92" t="s">
        <v>95</v>
      </c>
    </row>
    <row r="93" spans="1:11" outlineLevel="2" x14ac:dyDescent="0.25">
      <c r="A93">
        <v>27</v>
      </c>
      <c r="B93" t="s">
        <v>59</v>
      </c>
      <c r="C93" t="s">
        <v>16</v>
      </c>
      <c r="D93" s="1">
        <v>1561.89</v>
      </c>
      <c r="E93"/>
      <c r="G93" s="3"/>
      <c r="I93" t="s">
        <v>136</v>
      </c>
      <c r="J93" t="s">
        <v>146</v>
      </c>
      <c r="K93" t="s">
        <v>140</v>
      </c>
    </row>
    <row r="94" spans="1:11" ht="13" outlineLevel="1" x14ac:dyDescent="0.3">
      <c r="C94" s="26" t="s">
        <v>16</v>
      </c>
      <c r="D94" s="27">
        <f>SUBTOTAL(9,D90:D93)</f>
        <v>6534.89</v>
      </c>
      <c r="E94" s="26"/>
      <c r="F94" s="27">
        <f>SUBTOTAL(9,F90:F93)</f>
        <v>6000</v>
      </c>
      <c r="G94" s="28">
        <f>SUBTOTAL(9,G90:G93)</f>
        <v>4613</v>
      </c>
      <c r="I94"/>
    </row>
    <row r="95" spans="1:11" ht="13" outlineLevel="2" x14ac:dyDescent="0.3">
      <c r="A95">
        <v>28</v>
      </c>
      <c r="B95" t="s">
        <v>59</v>
      </c>
      <c r="C95" t="s">
        <v>24</v>
      </c>
      <c r="F95" s="5"/>
      <c r="G95" s="3">
        <v>5823</v>
      </c>
      <c r="H95" s="8">
        <v>39814</v>
      </c>
    </row>
    <row r="96" spans="1:11" outlineLevel="2" x14ac:dyDescent="0.25">
      <c r="A96">
        <v>28</v>
      </c>
      <c r="B96" t="s">
        <v>59</v>
      </c>
      <c r="C96" t="s">
        <v>24</v>
      </c>
      <c r="D96" s="1">
        <v>141.28</v>
      </c>
      <c r="G96" s="3"/>
      <c r="H96" s="8">
        <v>39828</v>
      </c>
      <c r="I96" s="8" t="s">
        <v>33</v>
      </c>
      <c r="J96" t="s">
        <v>25</v>
      </c>
    </row>
    <row r="97" spans="1:11" outlineLevel="2" x14ac:dyDescent="0.25">
      <c r="A97">
        <v>28</v>
      </c>
      <c r="B97" t="s">
        <v>59</v>
      </c>
      <c r="C97" t="s">
        <v>24</v>
      </c>
      <c r="D97" s="1">
        <f>485.5*100/115</f>
        <v>422.17391304347825</v>
      </c>
      <c r="G97" s="3"/>
      <c r="H97" s="8">
        <v>39834</v>
      </c>
      <c r="I97" s="8" t="s">
        <v>33</v>
      </c>
      <c r="J97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t="s">
        <v>24</v>
      </c>
      <c r="D98" s="1">
        <v>99.88</v>
      </c>
      <c r="G98" s="3"/>
      <c r="H98" s="8">
        <v>39846</v>
      </c>
      <c r="I98" s="8" t="s">
        <v>99</v>
      </c>
      <c r="J98" t="s">
        <v>100</v>
      </c>
    </row>
    <row r="99" spans="1:11" ht="13" outlineLevel="1" x14ac:dyDescent="0.3">
      <c r="C99" s="26" t="s">
        <v>24</v>
      </c>
      <c r="D99" s="27">
        <f>SUBTOTAL(9,D95:D98)</f>
        <v>663.33391304347822</v>
      </c>
      <c r="E99" s="27"/>
      <c r="F99" s="27">
        <f>SUBTOTAL(9,F95:F98)</f>
        <v>0</v>
      </c>
      <c r="G99" s="28">
        <f>SUBTOTAL(9,G95:G98)</f>
        <v>5823</v>
      </c>
    </row>
    <row r="100" spans="1:11" outlineLevel="2" x14ac:dyDescent="0.25">
      <c r="A100">
        <v>29</v>
      </c>
      <c r="B100" t="s">
        <v>59</v>
      </c>
      <c r="C100" t="s">
        <v>17</v>
      </c>
      <c r="F100" s="1">
        <v>3000</v>
      </c>
      <c r="G100" s="3">
        <v>3000</v>
      </c>
      <c r="H100" s="8">
        <v>39814</v>
      </c>
    </row>
    <row r="101" spans="1:11" outlineLevel="2" x14ac:dyDescent="0.25">
      <c r="A101">
        <v>29</v>
      </c>
      <c r="B101" t="s">
        <v>59</v>
      </c>
      <c r="C101" t="s">
        <v>17</v>
      </c>
      <c r="D101" s="1">
        <f>3000*4/12</f>
        <v>1000</v>
      </c>
      <c r="G101" s="3"/>
      <c r="H101" s="8">
        <v>39933</v>
      </c>
      <c r="I101" s="8" t="s">
        <v>120</v>
      </c>
      <c r="J101" t="s">
        <v>163</v>
      </c>
      <c r="K101" t="s">
        <v>147</v>
      </c>
    </row>
    <row r="102" spans="1:11" ht="13" outlineLevel="1" x14ac:dyDescent="0.3">
      <c r="C102" s="26" t="s">
        <v>17</v>
      </c>
      <c r="D102" s="27">
        <f>SUBTOTAL(9,D100:D101)</f>
        <v>1000</v>
      </c>
      <c r="E102" s="27"/>
      <c r="F102" s="27">
        <f>SUBTOTAL(9,F100:F101)</f>
        <v>3000</v>
      </c>
      <c r="G102" s="28">
        <f>SUBTOTAL(9,G100:G101)</f>
        <v>3000</v>
      </c>
    </row>
    <row r="103" spans="1:11" outlineLevel="2" x14ac:dyDescent="0.25">
      <c r="A103">
        <v>30</v>
      </c>
      <c r="B103" t="s">
        <v>59</v>
      </c>
      <c r="C103" t="s">
        <v>18</v>
      </c>
      <c r="F103" s="1">
        <v>5000</v>
      </c>
      <c r="G103" s="3"/>
      <c r="H103" s="8">
        <v>39814</v>
      </c>
    </row>
    <row r="104" spans="1:11" outlineLevel="2" x14ac:dyDescent="0.25">
      <c r="A104">
        <v>30</v>
      </c>
      <c r="B104" t="s">
        <v>59</v>
      </c>
      <c r="C104" t="s">
        <v>18</v>
      </c>
      <c r="D104" s="1">
        <v>622.29</v>
      </c>
      <c r="G104" s="3"/>
      <c r="H104" s="8">
        <v>39823</v>
      </c>
      <c r="I104" s="8" t="s">
        <v>29</v>
      </c>
      <c r="J104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t="s">
        <v>18</v>
      </c>
      <c r="D105" s="1">
        <v>469.59</v>
      </c>
      <c r="G105" s="3"/>
      <c r="H105" s="8">
        <v>39830</v>
      </c>
      <c r="I105" s="8" t="s">
        <v>29</v>
      </c>
      <c r="J105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t="s">
        <v>18</v>
      </c>
      <c r="D106" s="1">
        <v>622.29</v>
      </c>
      <c r="G106" s="3"/>
      <c r="H106" s="8">
        <v>39833</v>
      </c>
      <c r="I106" s="8" t="s">
        <v>29</v>
      </c>
      <c r="J106" t="s">
        <v>97</v>
      </c>
    </row>
    <row r="107" spans="1:11" outlineLevel="2" x14ac:dyDescent="0.25">
      <c r="A107">
        <v>30</v>
      </c>
      <c r="B107" t="s">
        <v>59</v>
      </c>
      <c r="C107" t="s">
        <v>18</v>
      </c>
      <c r="D107" s="1">
        <v>514.69000000000005</v>
      </c>
      <c r="G107" s="3"/>
      <c r="H107" s="8">
        <v>39844</v>
      </c>
      <c r="I107" s="8" t="s">
        <v>29</v>
      </c>
      <c r="J107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t="s">
        <v>18</v>
      </c>
      <c r="D108" s="1">
        <v>135</v>
      </c>
      <c r="G108" s="3"/>
      <c r="H108" s="8">
        <v>39849</v>
      </c>
      <c r="I108" s="8" t="s">
        <v>29</v>
      </c>
      <c r="J108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t="s">
        <v>18</v>
      </c>
      <c r="D109" s="1">
        <v>684.54</v>
      </c>
      <c r="G109" s="3"/>
      <c r="H109" s="8">
        <v>39903</v>
      </c>
      <c r="I109" s="8" t="s">
        <v>29</v>
      </c>
      <c r="J109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t="s">
        <v>18</v>
      </c>
      <c r="D110" s="1">
        <v>714.56</v>
      </c>
      <c r="G110" s="3"/>
      <c r="H110" s="8">
        <v>39930</v>
      </c>
      <c r="I110" s="8" t="s">
        <v>29</v>
      </c>
      <c r="J1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t="s">
        <v>18</v>
      </c>
      <c r="D111" s="1">
        <v>921.81</v>
      </c>
      <c r="G111" s="3"/>
      <c r="H111" s="8">
        <v>39930</v>
      </c>
      <c r="I111" s="8" t="s">
        <v>29</v>
      </c>
      <c r="J111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t="s">
        <v>18</v>
      </c>
      <c r="D112" s="1">
        <v>500</v>
      </c>
      <c r="G112" s="3"/>
      <c r="H112" s="8">
        <v>39933</v>
      </c>
      <c r="I112" s="8" t="s">
        <v>29</v>
      </c>
      <c r="J112" t="s">
        <v>151</v>
      </c>
      <c r="K112" t="s">
        <v>140</v>
      </c>
    </row>
    <row r="113" spans="1:11" ht="13" outlineLevel="1" x14ac:dyDescent="0.3">
      <c r="C113" s="26" t="s">
        <v>18</v>
      </c>
      <c r="D113" s="27">
        <f>SUBTOTAL(9,D103:D112)</f>
        <v>5184.7699999999995</v>
      </c>
      <c r="E113" s="27"/>
      <c r="F113" s="27">
        <f>SUBTOTAL(9,F103:F112)</f>
        <v>5000</v>
      </c>
      <c r="G113" s="28">
        <f>SUBTOTAL(9,G103:G112)</f>
        <v>0</v>
      </c>
    </row>
    <row r="114" spans="1:11" outlineLevel="2" x14ac:dyDescent="0.25">
      <c r="A114">
        <v>31</v>
      </c>
      <c r="B114" t="s">
        <v>59</v>
      </c>
      <c r="C114" t="s">
        <v>19</v>
      </c>
      <c r="F114" s="1">
        <v>4000</v>
      </c>
      <c r="G114" s="3">
        <v>6141</v>
      </c>
      <c r="H114" s="8">
        <v>39814</v>
      </c>
    </row>
    <row r="115" spans="1:11" outlineLevel="2" x14ac:dyDescent="0.25">
      <c r="A115">
        <v>31</v>
      </c>
      <c r="B115" t="s">
        <v>59</v>
      </c>
      <c r="C115" t="s">
        <v>19</v>
      </c>
      <c r="D115" s="1">
        <v>164.55</v>
      </c>
      <c r="G115" s="3"/>
      <c r="H115" s="8">
        <v>39835</v>
      </c>
      <c r="I115" s="8" t="s">
        <v>28</v>
      </c>
      <c r="J115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t="s">
        <v>19</v>
      </c>
      <c r="D116" s="1">
        <v>4260.3500000000004</v>
      </c>
      <c r="G116" s="3"/>
      <c r="H116" s="8">
        <v>39858</v>
      </c>
      <c r="I116" s="8" t="s">
        <v>38</v>
      </c>
      <c r="J116" t="s">
        <v>39</v>
      </c>
    </row>
    <row r="117" spans="1:11" outlineLevel="2" x14ac:dyDescent="0.25">
      <c r="A117">
        <v>31</v>
      </c>
      <c r="B117" t="s">
        <v>59</v>
      </c>
      <c r="C117" t="s">
        <v>19</v>
      </c>
      <c r="D117" s="1">
        <v>196.8</v>
      </c>
      <c r="G117" s="3"/>
      <c r="H117" s="8">
        <v>39891</v>
      </c>
      <c r="I117" s="8" t="s">
        <v>28</v>
      </c>
      <c r="J117" t="s">
        <v>65</v>
      </c>
    </row>
    <row r="118" spans="1:11" outlineLevel="2" x14ac:dyDescent="0.25">
      <c r="A118">
        <v>31</v>
      </c>
      <c r="B118" t="s">
        <v>59</v>
      </c>
      <c r="C118" t="s">
        <v>19</v>
      </c>
      <c r="D118" s="1">
        <v>607.14</v>
      </c>
      <c r="G118" s="3"/>
      <c r="H118" s="8">
        <v>39898</v>
      </c>
      <c r="I118" s="8" t="s">
        <v>73</v>
      </c>
      <c r="J118" t="s">
        <v>74</v>
      </c>
    </row>
    <row r="119" spans="1:11" ht="13" outlineLevel="1" x14ac:dyDescent="0.3">
      <c r="C119" s="26" t="s">
        <v>19</v>
      </c>
      <c r="D119" s="27">
        <f>SUBTOTAL(9,D114:D118)</f>
        <v>5228.8400000000011</v>
      </c>
      <c r="E119" s="27"/>
      <c r="F119" s="27">
        <f>SUBTOTAL(9,F114:F118)</f>
        <v>4000</v>
      </c>
      <c r="G119" s="28">
        <f>SUBTOTAL(9,G114:G118)</f>
        <v>6141</v>
      </c>
    </row>
    <row r="120" spans="1:11" outlineLevel="2" x14ac:dyDescent="0.25">
      <c r="A120">
        <v>32</v>
      </c>
      <c r="B120" t="s">
        <v>59</v>
      </c>
      <c r="C120" t="s">
        <v>20</v>
      </c>
      <c r="F120" s="1">
        <v>2000</v>
      </c>
      <c r="G120" s="3"/>
      <c r="H120" s="8">
        <v>39814</v>
      </c>
    </row>
    <row r="121" spans="1:11" ht="13" outlineLevel="1" x14ac:dyDescent="0.3">
      <c r="C121" s="26" t="s">
        <v>20</v>
      </c>
      <c r="D121" s="27">
        <f>SUBTOTAL(9,D120:D120)</f>
        <v>0</v>
      </c>
      <c r="E121" s="27"/>
      <c r="F121" s="27">
        <f>SUBTOTAL(9,F120:F120)</f>
        <v>2000</v>
      </c>
      <c r="G121" s="28">
        <f>SUBTOTAL(9,G120:G120)</f>
        <v>0</v>
      </c>
    </row>
    <row r="122" spans="1:11" outlineLevel="2" x14ac:dyDescent="0.25">
      <c r="A122">
        <v>33</v>
      </c>
      <c r="B122" t="s">
        <v>59</v>
      </c>
      <c r="C122" t="s">
        <v>21</v>
      </c>
      <c r="F122" s="1">
        <v>5000</v>
      </c>
      <c r="G122" s="3">
        <v>1948</v>
      </c>
      <c r="H122" s="8">
        <v>39814</v>
      </c>
    </row>
    <row r="123" spans="1:11" outlineLevel="2" x14ac:dyDescent="0.25">
      <c r="A123">
        <v>33</v>
      </c>
      <c r="B123" t="s">
        <v>59</v>
      </c>
      <c r="C123" t="s">
        <v>21</v>
      </c>
      <c r="D123" s="1">
        <v>171</v>
      </c>
      <c r="G123" s="3"/>
      <c r="H123" s="8">
        <v>39842</v>
      </c>
      <c r="I123" s="8" t="s">
        <v>49</v>
      </c>
      <c r="J123" t="s">
        <v>50</v>
      </c>
    </row>
    <row r="124" spans="1:11" ht="13" outlineLevel="1" x14ac:dyDescent="0.3">
      <c r="C124" s="26" t="s">
        <v>21</v>
      </c>
      <c r="D124" s="27">
        <f>SUBTOTAL(9,D122:D123)</f>
        <v>171</v>
      </c>
      <c r="E124" s="27"/>
      <c r="F124" s="27">
        <f>SUBTOTAL(9,F122:F123)</f>
        <v>5000</v>
      </c>
      <c r="G124" s="28">
        <f>SUBTOTAL(9,G122:G123)</f>
        <v>1948</v>
      </c>
    </row>
    <row r="125" spans="1:11" outlineLevel="2" x14ac:dyDescent="0.25">
      <c r="A125">
        <v>34</v>
      </c>
      <c r="B125" t="s">
        <v>59</v>
      </c>
      <c r="C125" t="s">
        <v>53</v>
      </c>
      <c r="F125" s="1">
        <v>3000</v>
      </c>
      <c r="G125" s="3">
        <v>3000</v>
      </c>
      <c r="H125" s="8">
        <v>39814</v>
      </c>
    </row>
    <row r="126" spans="1:11" outlineLevel="2" x14ac:dyDescent="0.25">
      <c r="A126">
        <v>34</v>
      </c>
      <c r="B126" t="s">
        <v>59</v>
      </c>
      <c r="C126" t="s">
        <v>53</v>
      </c>
      <c r="D126" s="1">
        <v>3000</v>
      </c>
      <c r="G126" s="3"/>
      <c r="H126" s="8">
        <v>39933</v>
      </c>
      <c r="I126" s="8" t="s">
        <v>144</v>
      </c>
      <c r="K126" t="s">
        <v>140</v>
      </c>
    </row>
    <row r="127" spans="1:11" ht="13" outlineLevel="1" x14ac:dyDescent="0.3">
      <c r="C127" s="26" t="s">
        <v>53</v>
      </c>
      <c r="D127" s="27">
        <f>SUBTOTAL(9,D125:D126)</f>
        <v>3000</v>
      </c>
      <c r="E127" s="27"/>
      <c r="F127" s="27">
        <f>SUBTOTAL(9,F125:F126)</f>
        <v>3000</v>
      </c>
      <c r="G127" s="28">
        <f>SUBTOTAL(9,G125:G126)</f>
        <v>3000</v>
      </c>
    </row>
    <row r="128" spans="1:11" outlineLevel="2" x14ac:dyDescent="0.25">
      <c r="A128">
        <v>35</v>
      </c>
      <c r="B128" t="s">
        <v>59</v>
      </c>
      <c r="C128" t="s">
        <v>54</v>
      </c>
      <c r="F128" s="1">
        <v>3000</v>
      </c>
      <c r="G128" s="3"/>
      <c r="H128" s="8">
        <v>39814</v>
      </c>
    </row>
    <row r="129" spans="1:11" outlineLevel="2" x14ac:dyDescent="0.25">
      <c r="A129">
        <v>35</v>
      </c>
      <c r="B129" t="s">
        <v>59</v>
      </c>
      <c r="C129" t="s">
        <v>54</v>
      </c>
      <c r="D129" s="1">
        <v>3000</v>
      </c>
      <c r="G129" s="3"/>
      <c r="H129" s="8">
        <v>39933</v>
      </c>
      <c r="I129" s="8" t="s">
        <v>145</v>
      </c>
      <c r="K129" t="s">
        <v>140</v>
      </c>
    </row>
    <row r="130" spans="1:11" ht="13" outlineLevel="1" x14ac:dyDescent="0.3">
      <c r="C130" s="26" t="s">
        <v>54</v>
      </c>
      <c r="D130" s="27">
        <f>SUBTOTAL(9,D128:D129)</f>
        <v>3000</v>
      </c>
      <c r="E130" s="27"/>
      <c r="F130" s="27">
        <f>SUBTOTAL(9,F128:F129)</f>
        <v>3000</v>
      </c>
      <c r="G130" s="28">
        <f>SUBTOTAL(9,G128:G129)</f>
        <v>0</v>
      </c>
    </row>
    <row r="131" spans="1:11" outlineLevel="2" x14ac:dyDescent="0.25">
      <c r="A131">
        <v>36</v>
      </c>
      <c r="B131" t="s">
        <v>59</v>
      </c>
      <c r="C131" t="s">
        <v>55</v>
      </c>
      <c r="F131" s="1">
        <v>3000</v>
      </c>
      <c r="G131" s="3"/>
      <c r="H131" s="8">
        <v>39814</v>
      </c>
    </row>
    <row r="132" spans="1:11" outlineLevel="2" x14ac:dyDescent="0.25">
      <c r="A132">
        <v>36</v>
      </c>
      <c r="B132" t="s">
        <v>59</v>
      </c>
      <c r="C132" t="s">
        <v>55</v>
      </c>
      <c r="D132" s="1">
        <v>3000</v>
      </c>
      <c r="G132" s="3"/>
      <c r="H132" s="8">
        <v>39933</v>
      </c>
      <c r="K132" t="s">
        <v>140</v>
      </c>
    </row>
    <row r="133" spans="1:11" ht="13" outlineLevel="1" x14ac:dyDescent="0.3">
      <c r="C133" s="26" t="s">
        <v>55</v>
      </c>
      <c r="D133" s="27">
        <f>SUBTOTAL(9,D131:D132)</f>
        <v>3000</v>
      </c>
      <c r="E133" s="27"/>
      <c r="F133" s="27">
        <f>SUBTOTAL(9,F131:F132)</f>
        <v>3000</v>
      </c>
      <c r="G133" s="2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1">
        <v>15000</v>
      </c>
      <c r="G134" s="3">
        <v>9752</v>
      </c>
      <c r="H134" s="8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G135" s="3"/>
      <c r="H135" s="8">
        <v>39933</v>
      </c>
      <c r="J135" t="s">
        <v>150</v>
      </c>
      <c r="K135" t="s">
        <v>140</v>
      </c>
    </row>
    <row r="136" spans="1:11" ht="13" outlineLevel="1" x14ac:dyDescent="0.3">
      <c r="C136" s="26" t="s">
        <v>22</v>
      </c>
      <c r="D136" s="27">
        <f>SUBTOTAL(9,D134:D135)</f>
        <v>15000</v>
      </c>
      <c r="E136" s="27"/>
      <c r="F136" s="27">
        <f>SUBTOTAL(9,F134:F135)</f>
        <v>15000</v>
      </c>
      <c r="G136" s="2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1">
        <v>10000</v>
      </c>
      <c r="G137" s="3">
        <v>15380</v>
      </c>
      <c r="H137" s="8">
        <v>39814</v>
      </c>
    </row>
    <row r="138" spans="1:11" ht="13" outlineLevel="1" x14ac:dyDescent="0.3">
      <c r="C138" s="26" t="s">
        <v>56</v>
      </c>
      <c r="D138" s="27">
        <f>SUBTOTAL(9,D137:D137)</f>
        <v>0</v>
      </c>
      <c r="E138" s="27"/>
      <c r="F138" s="27">
        <f>SUBTOTAL(9,F137:F137)</f>
        <v>10000</v>
      </c>
      <c r="G138" s="2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G139" s="3">
        <v>9678</v>
      </c>
      <c r="H139" s="8">
        <v>39814</v>
      </c>
    </row>
    <row r="140" spans="1:11" ht="13" outlineLevel="1" x14ac:dyDescent="0.3">
      <c r="C140" s="26" t="s">
        <v>57</v>
      </c>
      <c r="D140" s="27">
        <f>SUBTOTAL(9,D139:D139)</f>
        <v>0</v>
      </c>
      <c r="E140" s="27"/>
      <c r="F140" s="27">
        <f>SUBTOTAL(9,F139:F139)</f>
        <v>0</v>
      </c>
      <c r="G140" s="28">
        <f>SUBTOTAL(9,G139:G139)</f>
        <v>9678</v>
      </c>
    </row>
    <row r="141" spans="1:11" outlineLevel="2" x14ac:dyDescent="0.25">
      <c r="A141">
        <v>40</v>
      </c>
      <c r="B141" t="s">
        <v>59</v>
      </c>
      <c r="C141" t="s">
        <v>60</v>
      </c>
      <c r="F141" s="1">
        <v>10000</v>
      </c>
      <c r="G141" s="3">
        <v>8236</v>
      </c>
      <c r="H141" s="8">
        <v>39814</v>
      </c>
    </row>
    <row r="142" spans="1:11" ht="13" outlineLevel="1" x14ac:dyDescent="0.3">
      <c r="C142" s="26" t="s">
        <v>60</v>
      </c>
      <c r="D142" s="27">
        <f>SUBTOTAL(9,D141:D141)</f>
        <v>0</v>
      </c>
      <c r="E142" s="27"/>
      <c r="F142" s="27">
        <f>SUBTOTAL(9,F141:F141)</f>
        <v>10000</v>
      </c>
      <c r="G142" s="27">
        <f>SUBTOTAL(9,G141:G141)</f>
        <v>8236</v>
      </c>
    </row>
    <row r="143" spans="1:11" ht="13" x14ac:dyDescent="0.3">
      <c r="C143" s="24" t="s">
        <v>143</v>
      </c>
      <c r="D143" s="19">
        <f>SUBTOTAL(9,D58:D141)</f>
        <v>73373.343913043471</v>
      </c>
      <c r="E143" s="19"/>
      <c r="F143" s="19">
        <f>SUBTOTAL(9,F58:F141)</f>
        <v>135000</v>
      </c>
      <c r="G143" s="19">
        <f>SUBTOTAL(9,G58:G141)</f>
        <v>123020</v>
      </c>
    </row>
    <row r="144" spans="1:11" ht="13" x14ac:dyDescent="0.3">
      <c r="A144">
        <v>41</v>
      </c>
      <c r="B144" s="21" t="s">
        <v>118</v>
      </c>
      <c r="C144" s="19"/>
      <c r="D144" s="19">
        <f>+D56-D143</f>
        <v>21388.936086956543</v>
      </c>
      <c r="E144" s="19"/>
      <c r="F144" s="20" t="s">
        <v>64</v>
      </c>
      <c r="G144" s="19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8">
        <v>39818</v>
      </c>
      <c r="I147" s="8" t="s">
        <v>82</v>
      </c>
      <c r="J147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8">
        <v>39905</v>
      </c>
      <c r="I148" s="8" t="s">
        <v>82</v>
      </c>
      <c r="J148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0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38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t="s">
        <v>53</v>
      </c>
      <c r="D19" s="1">
        <v>3000</v>
      </c>
    </row>
    <row r="20" spans="2:4" x14ac:dyDescent="0.25">
      <c r="B20" t="s">
        <v>54</v>
      </c>
      <c r="D20" s="1">
        <v>3000</v>
      </c>
    </row>
    <row r="21" spans="2:4" x14ac:dyDescent="0.25">
      <c r="B21" t="s">
        <v>55</v>
      </c>
      <c r="D21" s="1">
        <v>3000</v>
      </c>
    </row>
    <row r="22" spans="2:4" x14ac:dyDescent="0.25">
      <c r="D22" s="36"/>
    </row>
    <row r="23" spans="2:4" x14ac:dyDescent="0.25">
      <c r="D23" s="1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37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39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39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40">
        <v>38261</v>
      </c>
      <c r="B2" t="s">
        <v>182</v>
      </c>
      <c r="C2" t="s">
        <v>183</v>
      </c>
      <c r="D2" t="s">
        <v>184</v>
      </c>
      <c r="F2" t="s">
        <v>185</v>
      </c>
      <c r="H2" s="39">
        <v>-221.33</v>
      </c>
      <c r="J2" t="s">
        <v>186</v>
      </c>
      <c r="K2">
        <v>1522</v>
      </c>
    </row>
    <row r="3" spans="1:11" x14ac:dyDescent="0.25">
      <c r="A3" s="40">
        <v>38268</v>
      </c>
      <c r="B3" t="s">
        <v>187</v>
      </c>
      <c r="C3" t="s">
        <v>188</v>
      </c>
      <c r="D3" t="s">
        <v>184</v>
      </c>
      <c r="F3" t="s">
        <v>189</v>
      </c>
      <c r="H3" s="39">
        <v>7</v>
      </c>
      <c r="I3" t="s">
        <v>190</v>
      </c>
      <c r="J3" t="s">
        <v>186</v>
      </c>
      <c r="K3">
        <v>3169</v>
      </c>
    </row>
    <row r="4" spans="1:11" x14ac:dyDescent="0.25">
      <c r="A4" s="40">
        <v>38285</v>
      </c>
      <c r="B4" t="s">
        <v>187</v>
      </c>
      <c r="C4" t="s">
        <v>188</v>
      </c>
      <c r="D4" t="s">
        <v>184</v>
      </c>
      <c r="F4" t="s">
        <v>191</v>
      </c>
      <c r="H4" s="39">
        <v>313</v>
      </c>
      <c r="I4" t="s">
        <v>190</v>
      </c>
      <c r="J4" t="s">
        <v>186</v>
      </c>
      <c r="K4">
        <v>3055</v>
      </c>
    </row>
    <row r="5" spans="1:11" x14ac:dyDescent="0.25">
      <c r="A5" s="40">
        <v>38310</v>
      </c>
      <c r="B5" t="s">
        <v>187</v>
      </c>
      <c r="C5" t="s">
        <v>188</v>
      </c>
      <c r="D5" t="s">
        <v>184</v>
      </c>
      <c r="F5" t="s">
        <v>192</v>
      </c>
      <c r="H5" s="39">
        <v>65.31</v>
      </c>
      <c r="I5" t="s">
        <v>190</v>
      </c>
      <c r="J5" t="s">
        <v>186</v>
      </c>
      <c r="K5">
        <v>5547</v>
      </c>
    </row>
    <row r="6" spans="1:11" x14ac:dyDescent="0.25">
      <c r="A6" s="40">
        <v>38313</v>
      </c>
      <c r="B6" t="s">
        <v>182</v>
      </c>
      <c r="C6" t="s">
        <v>188</v>
      </c>
      <c r="D6" t="s">
        <v>184</v>
      </c>
      <c r="F6" t="s">
        <v>193</v>
      </c>
      <c r="H6" s="39">
        <v>5000</v>
      </c>
      <c r="I6" t="s">
        <v>190</v>
      </c>
      <c r="J6" t="s">
        <v>186</v>
      </c>
      <c r="K6">
        <v>4677</v>
      </c>
    </row>
    <row r="7" spans="1:11" x14ac:dyDescent="0.25">
      <c r="A7" s="40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39">
        <v>132.4</v>
      </c>
      <c r="J7" t="s">
        <v>197</v>
      </c>
      <c r="K7">
        <v>19768</v>
      </c>
    </row>
    <row r="8" spans="1:11" x14ac:dyDescent="0.25">
      <c r="A8" s="40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39">
        <v>24</v>
      </c>
      <c r="J8" t="s">
        <v>197</v>
      </c>
      <c r="K8">
        <v>19809</v>
      </c>
    </row>
    <row r="9" spans="1:11" x14ac:dyDescent="0.25">
      <c r="A9" s="40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39">
        <v>41.8</v>
      </c>
      <c r="J9" t="s">
        <v>197</v>
      </c>
      <c r="K9">
        <v>21578</v>
      </c>
    </row>
    <row r="10" spans="1:11" x14ac:dyDescent="0.25">
      <c r="A10" s="40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39">
        <v>986</v>
      </c>
      <c r="J10" t="s">
        <v>197</v>
      </c>
      <c r="K10">
        <v>29233</v>
      </c>
    </row>
    <row r="11" spans="1:11" x14ac:dyDescent="0.25">
      <c r="A11" s="40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39">
        <v>213</v>
      </c>
      <c r="J11" t="s">
        <v>197</v>
      </c>
      <c r="K11">
        <v>30615</v>
      </c>
    </row>
    <row r="12" spans="1:11" x14ac:dyDescent="0.25">
      <c r="A12" s="40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39">
        <v>30000</v>
      </c>
      <c r="I12" t="s">
        <v>214</v>
      </c>
      <c r="J12" t="s">
        <v>197</v>
      </c>
      <c r="K12">
        <v>30290</v>
      </c>
    </row>
    <row r="13" spans="1:11" x14ac:dyDescent="0.25">
      <c r="A13" s="40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39">
        <v>64000</v>
      </c>
      <c r="I13" t="s">
        <v>218</v>
      </c>
      <c r="J13" t="s">
        <v>219</v>
      </c>
      <c r="K13">
        <v>37629</v>
      </c>
    </row>
    <row r="14" spans="1:11" x14ac:dyDescent="0.25">
      <c r="A14" s="40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39">
        <v>-9000</v>
      </c>
      <c r="I14" t="s">
        <v>218</v>
      </c>
      <c r="J14" t="s">
        <v>219</v>
      </c>
      <c r="K14">
        <v>37631</v>
      </c>
    </row>
    <row r="15" spans="1:11" x14ac:dyDescent="0.25">
      <c r="A15" s="40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39">
        <v>-64000</v>
      </c>
      <c r="I15" t="s">
        <v>218</v>
      </c>
      <c r="J15" t="s">
        <v>219</v>
      </c>
      <c r="K15">
        <v>38027</v>
      </c>
    </row>
    <row r="16" spans="1:11" x14ac:dyDescent="0.25">
      <c r="A16" s="40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39">
        <v>9000</v>
      </c>
      <c r="I16" t="s">
        <v>218</v>
      </c>
      <c r="J16" t="s">
        <v>219</v>
      </c>
      <c r="K16">
        <v>38029</v>
      </c>
    </row>
    <row r="17" spans="1:11" x14ac:dyDescent="0.25">
      <c r="A17" s="40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39">
        <v>-64000</v>
      </c>
      <c r="I17" t="s">
        <v>218</v>
      </c>
      <c r="J17" t="s">
        <v>219</v>
      </c>
      <c r="K17">
        <v>38031</v>
      </c>
    </row>
    <row r="18" spans="1:11" x14ac:dyDescent="0.25">
      <c r="A18" s="40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39">
        <v>9000</v>
      </c>
      <c r="I18" t="s">
        <v>218</v>
      </c>
      <c r="J18" t="s">
        <v>219</v>
      </c>
      <c r="K18">
        <v>38033</v>
      </c>
    </row>
    <row r="19" spans="1:11" x14ac:dyDescent="0.25">
      <c r="A19" s="40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39">
        <v>177</v>
      </c>
      <c r="J19" t="s">
        <v>197</v>
      </c>
      <c r="K19">
        <v>35400</v>
      </c>
    </row>
    <row r="20" spans="1:11" x14ac:dyDescent="0.25">
      <c r="A20" s="40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39">
        <v>-136</v>
      </c>
      <c r="I20" t="s">
        <v>214</v>
      </c>
      <c r="J20" t="s">
        <v>197</v>
      </c>
      <c r="K20">
        <v>36824</v>
      </c>
    </row>
    <row r="21" spans="1:11" x14ac:dyDescent="0.25">
      <c r="A21" s="40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39">
        <v>211.02</v>
      </c>
      <c r="I21" t="s">
        <v>214</v>
      </c>
      <c r="J21" t="s">
        <v>197</v>
      </c>
      <c r="K21">
        <v>38977</v>
      </c>
    </row>
    <row r="22" spans="1:11" x14ac:dyDescent="0.25">
      <c r="A22" s="40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39">
        <v>166.18</v>
      </c>
      <c r="I22" t="s">
        <v>214</v>
      </c>
      <c r="J22" t="s">
        <v>197</v>
      </c>
      <c r="K22">
        <v>39057</v>
      </c>
    </row>
    <row r="23" spans="1:11" x14ac:dyDescent="0.25">
      <c r="A23" s="40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39">
        <v>84.41</v>
      </c>
      <c r="I23" t="s">
        <v>214</v>
      </c>
      <c r="J23" t="s">
        <v>197</v>
      </c>
      <c r="K23">
        <v>39063</v>
      </c>
    </row>
    <row r="24" spans="1:11" x14ac:dyDescent="0.25">
      <c r="A24" s="40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39">
        <v>-84.41</v>
      </c>
      <c r="I24" t="s">
        <v>214</v>
      </c>
      <c r="J24" t="s">
        <v>245</v>
      </c>
      <c r="K24">
        <v>41309</v>
      </c>
    </row>
    <row r="25" spans="1:11" x14ac:dyDescent="0.25">
      <c r="A25" s="40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39">
        <v>-211.02</v>
      </c>
      <c r="I25" t="s">
        <v>214</v>
      </c>
      <c r="J25" t="s">
        <v>245</v>
      </c>
      <c r="K25">
        <v>41315</v>
      </c>
    </row>
    <row r="26" spans="1:11" x14ac:dyDescent="0.25">
      <c r="A26" s="40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39">
        <v>88.55</v>
      </c>
      <c r="I26" t="s">
        <v>214</v>
      </c>
      <c r="J26" t="s">
        <v>245</v>
      </c>
      <c r="K26">
        <v>45185</v>
      </c>
    </row>
    <row r="27" spans="1:11" x14ac:dyDescent="0.25">
      <c r="A27" s="40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39">
        <v>221.37</v>
      </c>
      <c r="I27" t="s">
        <v>214</v>
      </c>
      <c r="J27" t="s">
        <v>245</v>
      </c>
      <c r="K27">
        <v>45191</v>
      </c>
    </row>
    <row r="28" spans="1:11" x14ac:dyDescent="0.25">
      <c r="A28" s="40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39">
        <v>-319</v>
      </c>
      <c r="I28" t="s">
        <v>256</v>
      </c>
      <c r="J28" t="s">
        <v>245</v>
      </c>
      <c r="K28">
        <v>46243</v>
      </c>
    </row>
    <row r="29" spans="1:11" x14ac:dyDescent="0.25">
      <c r="A29" s="40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39">
        <v>2500</v>
      </c>
      <c r="J29" t="s">
        <v>245</v>
      </c>
      <c r="K29">
        <v>50463</v>
      </c>
    </row>
    <row r="30" spans="1:11" x14ac:dyDescent="0.25">
      <c r="A30" s="40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39">
        <v>4450</v>
      </c>
      <c r="I30" t="s">
        <v>263</v>
      </c>
      <c r="J30" t="s">
        <v>219</v>
      </c>
      <c r="K30">
        <v>53868</v>
      </c>
    </row>
    <row r="31" spans="1:11" x14ac:dyDescent="0.25">
      <c r="A31" s="40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39">
        <v>4450</v>
      </c>
      <c r="I31" t="s">
        <v>263</v>
      </c>
      <c r="J31" t="s">
        <v>219</v>
      </c>
      <c r="K31">
        <v>53882</v>
      </c>
    </row>
    <row r="32" spans="1:11" x14ac:dyDescent="0.25">
      <c r="A32" s="40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39">
        <v>-4450</v>
      </c>
      <c r="I32" t="s">
        <v>263</v>
      </c>
      <c r="J32" t="s">
        <v>219</v>
      </c>
      <c r="K32">
        <v>53896</v>
      </c>
    </row>
    <row r="33" spans="1:11" x14ac:dyDescent="0.25">
      <c r="A33" s="40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39">
        <v>1854.17</v>
      </c>
      <c r="I33" t="s">
        <v>263</v>
      </c>
      <c r="J33" t="s">
        <v>219</v>
      </c>
      <c r="K33">
        <v>53898</v>
      </c>
    </row>
    <row r="34" spans="1:11" x14ac:dyDescent="0.25">
      <c r="A34" s="40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39">
        <v>-370.83</v>
      </c>
      <c r="I34" t="s">
        <v>263</v>
      </c>
      <c r="J34" t="s">
        <v>219</v>
      </c>
      <c r="K34">
        <v>53900</v>
      </c>
    </row>
    <row r="35" spans="1:11" x14ac:dyDescent="0.25">
      <c r="A35" s="40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39">
        <v>-370.83</v>
      </c>
      <c r="I35" t="s">
        <v>263</v>
      </c>
      <c r="J35" t="s">
        <v>219</v>
      </c>
      <c r="K35">
        <v>53902</v>
      </c>
    </row>
    <row r="36" spans="1:11" x14ac:dyDescent="0.25">
      <c r="A36" s="40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39">
        <v>-24</v>
      </c>
      <c r="I36" t="s">
        <v>277</v>
      </c>
      <c r="J36" t="s">
        <v>219</v>
      </c>
      <c r="K36">
        <v>59052</v>
      </c>
    </row>
    <row r="37" spans="1:11" x14ac:dyDescent="0.25">
      <c r="A37" s="40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39">
        <v>-5</v>
      </c>
      <c r="I37" t="s">
        <v>218</v>
      </c>
      <c r="J37" t="s">
        <v>219</v>
      </c>
      <c r="K37">
        <v>59054</v>
      </c>
    </row>
    <row r="38" spans="1:11" x14ac:dyDescent="0.25">
      <c r="A38" s="40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39">
        <v>-36</v>
      </c>
      <c r="I38" t="s">
        <v>282</v>
      </c>
      <c r="J38" t="s">
        <v>219</v>
      </c>
      <c r="K38">
        <v>59056</v>
      </c>
    </row>
    <row r="39" spans="1:11" x14ac:dyDescent="0.25">
      <c r="A39" s="40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39">
        <v>-88.55</v>
      </c>
      <c r="I39" t="s">
        <v>285</v>
      </c>
      <c r="J39" t="s">
        <v>219</v>
      </c>
      <c r="K39">
        <v>59058</v>
      </c>
    </row>
    <row r="40" spans="1:11" x14ac:dyDescent="0.25">
      <c r="A40" s="40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39">
        <v>142.4</v>
      </c>
      <c r="I40" t="s">
        <v>288</v>
      </c>
      <c r="J40" t="s">
        <v>219</v>
      </c>
      <c r="K40">
        <v>59060</v>
      </c>
    </row>
    <row r="41" spans="1:11" x14ac:dyDescent="0.25">
      <c r="A41" s="40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39">
        <v>-1714</v>
      </c>
      <c r="I41" t="s">
        <v>291</v>
      </c>
      <c r="J41" t="s">
        <v>219</v>
      </c>
      <c r="K41">
        <v>59062</v>
      </c>
    </row>
    <row r="42" spans="1:11" x14ac:dyDescent="0.25">
      <c r="A42" s="40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39">
        <v>912.15</v>
      </c>
      <c r="I42" t="s">
        <v>295</v>
      </c>
      <c r="J42" t="s">
        <v>219</v>
      </c>
      <c r="K42">
        <v>59081</v>
      </c>
    </row>
    <row r="43" spans="1:11" x14ac:dyDescent="0.25">
      <c r="A43" s="40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39">
        <v>54</v>
      </c>
      <c r="I43" t="s">
        <v>298</v>
      </c>
      <c r="J43" t="s">
        <v>219</v>
      </c>
      <c r="K43">
        <v>59083</v>
      </c>
    </row>
    <row r="44" spans="1:11" x14ac:dyDescent="0.25">
      <c r="A44" s="40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39">
        <v>889.39</v>
      </c>
      <c r="J44" t="s">
        <v>245</v>
      </c>
      <c r="K44">
        <v>59766</v>
      </c>
    </row>
    <row r="45" spans="1:11" x14ac:dyDescent="0.25">
      <c r="A45" s="40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39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40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39">
        <v>-370.84</v>
      </c>
      <c r="I46" t="s">
        <v>263</v>
      </c>
      <c r="J46" t="s">
        <v>219</v>
      </c>
      <c r="K46">
        <v>53904</v>
      </c>
    </row>
    <row r="47" spans="1:11" x14ac:dyDescent="0.25">
      <c r="A47" s="40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39">
        <v>177</v>
      </c>
      <c r="J47" t="s">
        <v>245</v>
      </c>
      <c r="K47">
        <v>68244</v>
      </c>
    </row>
    <row r="48" spans="1:11" x14ac:dyDescent="0.25">
      <c r="A48" s="40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39">
        <v>-370.84</v>
      </c>
      <c r="I48" t="s">
        <v>263</v>
      </c>
      <c r="J48" t="s">
        <v>219</v>
      </c>
      <c r="K48">
        <v>53906</v>
      </c>
    </row>
    <row r="49" spans="1:11" x14ac:dyDescent="0.25">
      <c r="A49" s="40">
        <v>38687</v>
      </c>
      <c r="B49" t="s">
        <v>187</v>
      </c>
      <c r="C49" t="s">
        <v>312</v>
      </c>
      <c r="D49" t="s">
        <v>184</v>
      </c>
      <c r="F49" t="s">
        <v>313</v>
      </c>
      <c r="H49" s="39">
        <v>1000</v>
      </c>
      <c r="J49" t="s">
        <v>219</v>
      </c>
      <c r="K49">
        <v>74422</v>
      </c>
    </row>
    <row r="50" spans="1:11" x14ac:dyDescent="0.25">
      <c r="A50" s="40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39">
        <v>-370.83</v>
      </c>
      <c r="I50" t="s">
        <v>263</v>
      </c>
      <c r="J50" t="s">
        <v>219</v>
      </c>
      <c r="K50">
        <v>53908</v>
      </c>
    </row>
    <row r="51" spans="1:11" x14ac:dyDescent="0.25">
      <c r="A51" s="40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39">
        <v>-16001</v>
      </c>
      <c r="I51" t="s">
        <v>218</v>
      </c>
      <c r="J51" t="s">
        <v>219</v>
      </c>
      <c r="K51">
        <v>83444</v>
      </c>
    </row>
    <row r="52" spans="1:11" x14ac:dyDescent="0.25">
      <c r="A52" s="40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39">
        <v>16001</v>
      </c>
      <c r="I52" t="s">
        <v>214</v>
      </c>
      <c r="J52" t="s">
        <v>245</v>
      </c>
      <c r="K52">
        <v>73968</v>
      </c>
    </row>
    <row r="53" spans="1:11" x14ac:dyDescent="0.25">
      <c r="A53" s="40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39">
        <v>-649</v>
      </c>
      <c r="I53" t="s">
        <v>214</v>
      </c>
      <c r="J53" t="s">
        <v>245</v>
      </c>
      <c r="K53">
        <v>81564</v>
      </c>
    </row>
    <row r="54" spans="1:11" x14ac:dyDescent="0.25">
      <c r="A54" s="40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39">
        <v>227.12</v>
      </c>
      <c r="J54" t="s">
        <v>245</v>
      </c>
      <c r="K54">
        <v>85852</v>
      </c>
    </row>
    <row r="55" spans="1:11" x14ac:dyDescent="0.25">
      <c r="A55" s="40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39">
        <v>649</v>
      </c>
      <c r="I55" t="s">
        <v>214</v>
      </c>
      <c r="J55" t="s">
        <v>245</v>
      </c>
      <c r="K55">
        <v>83534</v>
      </c>
    </row>
    <row r="56" spans="1:11" x14ac:dyDescent="0.25">
      <c r="A56" s="40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39">
        <v>25000</v>
      </c>
      <c r="I56" t="s">
        <v>214</v>
      </c>
      <c r="J56" t="s">
        <v>245</v>
      </c>
      <c r="K56">
        <v>91160</v>
      </c>
    </row>
    <row r="57" spans="1:11" x14ac:dyDescent="0.25">
      <c r="A57" s="40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39">
        <v>-25000</v>
      </c>
      <c r="I57" t="s">
        <v>218</v>
      </c>
      <c r="J57" t="s">
        <v>219</v>
      </c>
      <c r="K57">
        <v>94168</v>
      </c>
    </row>
    <row r="58" spans="1:11" x14ac:dyDescent="0.25">
      <c r="A58" s="40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39">
        <v>-1717</v>
      </c>
      <c r="I58" t="s">
        <v>291</v>
      </c>
      <c r="J58" t="s">
        <v>219</v>
      </c>
      <c r="K58">
        <v>94199</v>
      </c>
    </row>
    <row r="59" spans="1:11" x14ac:dyDescent="0.25">
      <c r="A59" s="40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39">
        <v>822.96</v>
      </c>
      <c r="J59" t="s">
        <v>245</v>
      </c>
      <c r="K59">
        <v>95071</v>
      </c>
    </row>
    <row r="60" spans="1:11" x14ac:dyDescent="0.25">
      <c r="A60" s="40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39">
        <v>852.85</v>
      </c>
      <c r="J60" t="s">
        <v>245</v>
      </c>
      <c r="K60">
        <v>101333</v>
      </c>
    </row>
    <row r="61" spans="1:11" x14ac:dyDescent="0.25">
      <c r="A61" s="40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39">
        <v>113.97</v>
      </c>
      <c r="J61" t="s">
        <v>245</v>
      </c>
      <c r="K61">
        <v>104736</v>
      </c>
    </row>
    <row r="62" spans="1:11" x14ac:dyDescent="0.25">
      <c r="A62" s="40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39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40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39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40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39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40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39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40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39">
        <v>106.87</v>
      </c>
      <c r="J66" t="s">
        <v>245</v>
      </c>
      <c r="K66">
        <v>105703</v>
      </c>
    </row>
    <row r="67" spans="1:11" x14ac:dyDescent="0.25">
      <c r="A67" s="40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39">
        <v>25896</v>
      </c>
      <c r="I67" t="s">
        <v>214</v>
      </c>
      <c r="J67" t="s">
        <v>245</v>
      </c>
      <c r="K67">
        <v>106841</v>
      </c>
    </row>
    <row r="68" spans="1:11" x14ac:dyDescent="0.25">
      <c r="A68" s="40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39">
        <v>1797.06</v>
      </c>
      <c r="J68" t="s">
        <v>245</v>
      </c>
      <c r="K68">
        <v>107680</v>
      </c>
    </row>
    <row r="69" spans="1:11" x14ac:dyDescent="0.25">
      <c r="A69" s="40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39">
        <v>26</v>
      </c>
      <c r="J69" t="s">
        <v>245</v>
      </c>
      <c r="K69">
        <v>113682</v>
      </c>
    </row>
    <row r="70" spans="1:11" x14ac:dyDescent="0.25">
      <c r="A70" s="40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39">
        <v>-150</v>
      </c>
      <c r="I70" t="s">
        <v>372</v>
      </c>
      <c r="J70" t="s">
        <v>373</v>
      </c>
      <c r="K70">
        <v>115503</v>
      </c>
    </row>
    <row r="71" spans="1:11" x14ac:dyDescent="0.25">
      <c r="A71" s="40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39">
        <v>-35896</v>
      </c>
      <c r="I71" t="s">
        <v>218</v>
      </c>
      <c r="J71" t="s">
        <v>373</v>
      </c>
      <c r="K71">
        <v>115505</v>
      </c>
    </row>
    <row r="72" spans="1:11" x14ac:dyDescent="0.25">
      <c r="A72" s="40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39">
        <v>10000</v>
      </c>
      <c r="I72" t="s">
        <v>376</v>
      </c>
      <c r="J72" t="s">
        <v>373</v>
      </c>
      <c r="K72">
        <v>115507</v>
      </c>
    </row>
    <row r="73" spans="1:11" x14ac:dyDescent="0.25">
      <c r="A73" s="40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39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40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39">
        <v>-26</v>
      </c>
      <c r="I74" t="s">
        <v>377</v>
      </c>
      <c r="J74" t="s">
        <v>373</v>
      </c>
      <c r="K74">
        <v>115511</v>
      </c>
    </row>
    <row r="75" spans="1:11" x14ac:dyDescent="0.25">
      <c r="A75" s="40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39">
        <v>4450</v>
      </c>
      <c r="I75" t="s">
        <v>263</v>
      </c>
      <c r="J75" t="s">
        <v>373</v>
      </c>
      <c r="K75">
        <v>115513</v>
      </c>
    </row>
    <row r="76" spans="1:11" x14ac:dyDescent="0.25">
      <c r="A76" s="40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39">
        <v>500</v>
      </c>
      <c r="I76" t="s">
        <v>380</v>
      </c>
      <c r="J76" t="s">
        <v>373</v>
      </c>
      <c r="K76">
        <v>115515</v>
      </c>
    </row>
    <row r="77" spans="1:11" x14ac:dyDescent="0.25">
      <c r="A77" s="40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39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40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39">
        <v>997.1</v>
      </c>
      <c r="J78" t="s">
        <v>373</v>
      </c>
      <c r="K78">
        <v>128649</v>
      </c>
    </row>
    <row r="79" spans="1:11" x14ac:dyDescent="0.25">
      <c r="A79" s="40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39">
        <v>-81.08</v>
      </c>
      <c r="I79" t="s">
        <v>214</v>
      </c>
      <c r="J79" t="s">
        <v>245</v>
      </c>
      <c r="K79">
        <v>126762</v>
      </c>
    </row>
    <row r="80" spans="1:11" x14ac:dyDescent="0.25">
      <c r="A80" s="40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39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40">
        <v>39113</v>
      </c>
      <c r="B81" t="s">
        <v>182</v>
      </c>
      <c r="C81" t="s">
        <v>393</v>
      </c>
      <c r="D81" t="s">
        <v>184</v>
      </c>
      <c r="E81" s="41">
        <v>37622</v>
      </c>
      <c r="F81" t="s">
        <v>394</v>
      </c>
      <c r="H81" s="39">
        <v>-1321.98</v>
      </c>
      <c r="J81" t="s">
        <v>373</v>
      </c>
      <c r="K81">
        <v>131806</v>
      </c>
    </row>
    <row r="82" spans="1:11" x14ac:dyDescent="0.25">
      <c r="A82" s="40">
        <v>39113</v>
      </c>
      <c r="B82" t="s">
        <v>182</v>
      </c>
      <c r="C82" t="s">
        <v>393</v>
      </c>
      <c r="D82" t="s">
        <v>184</v>
      </c>
      <c r="E82" s="41">
        <v>37622</v>
      </c>
      <c r="F82" t="s">
        <v>395</v>
      </c>
      <c r="H82" s="39">
        <v>-299.87</v>
      </c>
      <c r="J82" t="s">
        <v>373</v>
      </c>
      <c r="K82">
        <v>131807</v>
      </c>
    </row>
    <row r="83" spans="1:11" x14ac:dyDescent="0.25">
      <c r="A83" s="40">
        <v>39113</v>
      </c>
      <c r="B83" t="s">
        <v>182</v>
      </c>
      <c r="C83" t="s">
        <v>393</v>
      </c>
      <c r="D83" t="s">
        <v>184</v>
      </c>
      <c r="E83" s="41">
        <v>37622</v>
      </c>
      <c r="F83" t="s">
        <v>396</v>
      </c>
      <c r="H83" s="39">
        <v>-969.61</v>
      </c>
      <c r="J83" t="s">
        <v>373</v>
      </c>
      <c r="K83">
        <v>131808</v>
      </c>
    </row>
    <row r="84" spans="1:11" x14ac:dyDescent="0.25">
      <c r="A84" s="40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39">
        <v>1000</v>
      </c>
      <c r="J84" t="s">
        <v>373</v>
      </c>
      <c r="K84">
        <v>138052</v>
      </c>
    </row>
    <row r="85" spans="1:11" x14ac:dyDescent="0.25">
      <c r="A85" s="40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39">
        <v>48</v>
      </c>
      <c r="J85" t="s">
        <v>402</v>
      </c>
      <c r="K85">
        <v>138358</v>
      </c>
    </row>
    <row r="86" spans="1:11" x14ac:dyDescent="0.25">
      <c r="A86" s="40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39">
        <v>141.27000000000001</v>
      </c>
      <c r="J86" t="s">
        <v>402</v>
      </c>
      <c r="K86">
        <v>140176</v>
      </c>
    </row>
    <row r="87" spans="1:11" x14ac:dyDescent="0.25">
      <c r="A87" s="40">
        <v>39148</v>
      </c>
      <c r="B87" t="s">
        <v>210</v>
      </c>
      <c r="C87" t="s">
        <v>406</v>
      </c>
      <c r="D87" t="s">
        <v>184</v>
      </c>
      <c r="F87" t="s">
        <v>407</v>
      </c>
      <c r="H87" s="39">
        <v>30000</v>
      </c>
      <c r="I87" t="s">
        <v>214</v>
      </c>
      <c r="J87" t="s">
        <v>408</v>
      </c>
      <c r="K87">
        <v>136531</v>
      </c>
    </row>
    <row r="88" spans="1:11" x14ac:dyDescent="0.25">
      <c r="A88" s="40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39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40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39">
        <v>6000</v>
      </c>
      <c r="I89" t="s">
        <v>380</v>
      </c>
      <c r="J89" t="s">
        <v>373</v>
      </c>
      <c r="K89">
        <v>141234</v>
      </c>
    </row>
    <row r="90" spans="1:11" x14ac:dyDescent="0.25">
      <c r="A90" s="40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39">
        <v>6000</v>
      </c>
      <c r="I90" t="s">
        <v>376</v>
      </c>
      <c r="J90" t="s">
        <v>373</v>
      </c>
      <c r="K90">
        <v>141236</v>
      </c>
    </row>
    <row r="91" spans="1:11" x14ac:dyDescent="0.25">
      <c r="A91" s="40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39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40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39">
        <v>157.63</v>
      </c>
      <c r="I92" t="s">
        <v>421</v>
      </c>
      <c r="J92" t="s">
        <v>373</v>
      </c>
      <c r="K92">
        <v>141240</v>
      </c>
    </row>
    <row r="93" spans="1:11" x14ac:dyDescent="0.25">
      <c r="A93" s="40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39">
        <v>18.27</v>
      </c>
      <c r="I93" t="s">
        <v>421</v>
      </c>
      <c r="J93" t="s">
        <v>373</v>
      </c>
      <c r="K93">
        <v>141242</v>
      </c>
    </row>
    <row r="94" spans="1:11" x14ac:dyDescent="0.25">
      <c r="A94" s="40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39">
        <v>-57735</v>
      </c>
      <c r="I94" t="s">
        <v>218</v>
      </c>
      <c r="J94" t="s">
        <v>373</v>
      </c>
      <c r="K94">
        <v>141244</v>
      </c>
    </row>
    <row r="95" spans="1:11" x14ac:dyDescent="0.25">
      <c r="A95" s="40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39">
        <v>-1.54</v>
      </c>
      <c r="I95" t="s">
        <v>421</v>
      </c>
      <c r="J95" t="s">
        <v>373</v>
      </c>
      <c r="K95">
        <v>141246</v>
      </c>
    </row>
    <row r="96" spans="1:11" x14ac:dyDescent="0.25">
      <c r="A96" s="40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39">
        <v>114.26</v>
      </c>
      <c r="J96" t="s">
        <v>408</v>
      </c>
      <c r="K96">
        <v>146507</v>
      </c>
    </row>
    <row r="97" spans="1:11" x14ac:dyDescent="0.25">
      <c r="A97" s="40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39">
        <v>53</v>
      </c>
      <c r="J97" t="s">
        <v>402</v>
      </c>
      <c r="K97">
        <v>145284</v>
      </c>
    </row>
    <row r="98" spans="1:11" x14ac:dyDescent="0.25">
      <c r="A98" s="40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39">
        <v>114.26</v>
      </c>
      <c r="J98" t="s">
        <v>402</v>
      </c>
      <c r="K98">
        <v>145914</v>
      </c>
    </row>
    <row r="99" spans="1:11" x14ac:dyDescent="0.25">
      <c r="A99" s="40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39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40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39">
        <v>-4358</v>
      </c>
      <c r="J100" t="s">
        <v>373</v>
      </c>
      <c r="K100">
        <v>146529</v>
      </c>
    </row>
    <row r="101" spans="1:11" x14ac:dyDescent="0.25">
      <c r="A101" s="40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39">
        <v>-413.69</v>
      </c>
      <c r="J101" t="s">
        <v>373</v>
      </c>
      <c r="K101">
        <v>144911</v>
      </c>
    </row>
    <row r="102" spans="1:11" x14ac:dyDescent="0.25">
      <c r="A102" s="40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39">
        <v>42.4</v>
      </c>
      <c r="J102" t="s">
        <v>408</v>
      </c>
      <c r="K102">
        <v>146003</v>
      </c>
    </row>
    <row r="103" spans="1:11" x14ac:dyDescent="0.25">
      <c r="A103" s="40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39">
        <v>41.8</v>
      </c>
      <c r="J103" t="s">
        <v>408</v>
      </c>
      <c r="K103">
        <v>146037</v>
      </c>
    </row>
    <row r="104" spans="1:11" x14ac:dyDescent="0.25">
      <c r="A104" s="40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39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40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39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40">
        <v>39206</v>
      </c>
      <c r="B106" t="s">
        <v>454</v>
      </c>
      <c r="C106" t="s">
        <v>455</v>
      </c>
      <c r="D106" t="s">
        <v>184</v>
      </c>
      <c r="F106" t="s">
        <v>456</v>
      </c>
      <c r="H106" s="39">
        <v>-114.26</v>
      </c>
      <c r="J106" t="s">
        <v>408</v>
      </c>
      <c r="K106">
        <v>146490</v>
      </c>
    </row>
    <row r="107" spans="1:11" x14ac:dyDescent="0.25">
      <c r="A107" s="40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39">
        <v>1018.44</v>
      </c>
      <c r="J107" t="s">
        <v>402</v>
      </c>
      <c r="K107">
        <v>149624</v>
      </c>
    </row>
    <row r="108" spans="1:11" x14ac:dyDescent="0.25">
      <c r="A108" s="40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39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40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39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40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39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40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39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40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39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40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39">
        <v>383.78</v>
      </c>
      <c r="J113" t="s">
        <v>408</v>
      </c>
      <c r="K113">
        <v>170146</v>
      </c>
    </row>
    <row r="114" spans="1:11" x14ac:dyDescent="0.25">
      <c r="A114" s="40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39">
        <v>-390</v>
      </c>
      <c r="J114" t="s">
        <v>373</v>
      </c>
      <c r="K114">
        <v>166838</v>
      </c>
    </row>
    <row r="115" spans="1:11" x14ac:dyDescent="0.25">
      <c r="A115" s="40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39">
        <v>-1018.44</v>
      </c>
      <c r="J115" t="s">
        <v>373</v>
      </c>
      <c r="K115">
        <v>166842</v>
      </c>
    </row>
    <row r="116" spans="1:11" x14ac:dyDescent="0.25">
      <c r="A116" s="40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39">
        <v>-861</v>
      </c>
      <c r="J116" t="s">
        <v>373</v>
      </c>
      <c r="K116">
        <v>166843</v>
      </c>
    </row>
    <row r="117" spans="1:11" x14ac:dyDescent="0.25">
      <c r="A117" s="40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39">
        <v>230.18</v>
      </c>
      <c r="J117" t="s">
        <v>373</v>
      </c>
      <c r="K117">
        <v>166845</v>
      </c>
    </row>
    <row r="118" spans="1:11" x14ac:dyDescent="0.25">
      <c r="A118" s="40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39">
        <v>-390</v>
      </c>
      <c r="J118" t="s">
        <v>373</v>
      </c>
      <c r="K118">
        <v>167162</v>
      </c>
    </row>
    <row r="119" spans="1:11" x14ac:dyDescent="0.25">
      <c r="A119" s="40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39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40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39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40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39">
        <v>-270.57</v>
      </c>
      <c r="J121" t="s">
        <v>373</v>
      </c>
      <c r="K121">
        <v>172556</v>
      </c>
    </row>
    <row r="122" spans="1:11" x14ac:dyDescent="0.25">
      <c r="A122" s="40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39">
        <v>-264.06</v>
      </c>
      <c r="J122" t="s">
        <v>373</v>
      </c>
      <c r="K122">
        <v>172558</v>
      </c>
    </row>
    <row r="123" spans="1:11" x14ac:dyDescent="0.25">
      <c r="A123" s="40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39">
        <v>13.68</v>
      </c>
      <c r="J123" t="s">
        <v>408</v>
      </c>
      <c r="K123">
        <v>171550</v>
      </c>
    </row>
    <row r="124" spans="1:11" x14ac:dyDescent="0.25">
      <c r="A124" s="40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39">
        <v>-270.57</v>
      </c>
      <c r="J124" t="s">
        <v>373</v>
      </c>
      <c r="K124">
        <v>159312</v>
      </c>
    </row>
    <row r="125" spans="1:11" x14ac:dyDescent="0.25">
      <c r="A125" s="40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39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40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39">
        <v>270.57</v>
      </c>
      <c r="J126" t="s">
        <v>373</v>
      </c>
      <c r="K126">
        <v>187832</v>
      </c>
    </row>
    <row r="127" spans="1:11" x14ac:dyDescent="0.25">
      <c r="A127" s="40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39">
        <v>-888.56</v>
      </c>
      <c r="J127" t="s">
        <v>373</v>
      </c>
      <c r="K127">
        <v>187834</v>
      </c>
    </row>
    <row r="128" spans="1:11" x14ac:dyDescent="0.25">
      <c r="A128" s="40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39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40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39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40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39">
        <v>865.39</v>
      </c>
      <c r="J130" t="s">
        <v>408</v>
      </c>
      <c r="K130">
        <v>191435</v>
      </c>
    </row>
    <row r="131" spans="1:11" x14ac:dyDescent="0.25">
      <c r="A131" s="40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39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40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39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40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39">
        <v>912.96</v>
      </c>
      <c r="J133" t="s">
        <v>408</v>
      </c>
      <c r="K133">
        <v>201574</v>
      </c>
    </row>
    <row r="134" spans="1:11" x14ac:dyDescent="0.25">
      <c r="A134" s="40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39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40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39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40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39">
        <v>1454.91</v>
      </c>
      <c r="J136" t="s">
        <v>408</v>
      </c>
      <c r="K136">
        <v>201571</v>
      </c>
    </row>
    <row r="137" spans="1:11" x14ac:dyDescent="0.25">
      <c r="A137" s="40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39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40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39">
        <v>-72.97</v>
      </c>
      <c r="J138" t="s">
        <v>373</v>
      </c>
      <c r="K138">
        <v>204175</v>
      </c>
    </row>
    <row r="139" spans="1:11" x14ac:dyDescent="0.25">
      <c r="A139" s="40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39">
        <v>10</v>
      </c>
      <c r="J139" t="s">
        <v>373</v>
      </c>
      <c r="K139">
        <v>204176</v>
      </c>
    </row>
    <row r="140" spans="1:11" x14ac:dyDescent="0.25">
      <c r="A140" s="40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39">
        <v>13788</v>
      </c>
      <c r="J140" t="s">
        <v>373</v>
      </c>
      <c r="K140">
        <v>204203</v>
      </c>
    </row>
    <row r="141" spans="1:11" x14ac:dyDescent="0.25">
      <c r="A141" s="40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39">
        <v>-55149</v>
      </c>
      <c r="J141" t="s">
        <v>373</v>
      </c>
      <c r="K141">
        <v>204204</v>
      </c>
    </row>
    <row r="142" spans="1:11" x14ac:dyDescent="0.25">
      <c r="A142" s="40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39">
        <v>888.56</v>
      </c>
      <c r="J142" t="s">
        <v>373</v>
      </c>
      <c r="K142">
        <v>204229</v>
      </c>
    </row>
    <row r="143" spans="1:11" x14ac:dyDescent="0.25">
      <c r="A143" s="40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39">
        <v>-821.53</v>
      </c>
      <c r="J143" t="s">
        <v>373</v>
      </c>
      <c r="K143">
        <v>204230</v>
      </c>
    </row>
    <row r="144" spans="1:11" x14ac:dyDescent="0.25">
      <c r="A144" s="40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39">
        <v>-383.78</v>
      </c>
      <c r="J144" t="s">
        <v>373</v>
      </c>
      <c r="K144">
        <v>204232</v>
      </c>
    </row>
    <row r="145" spans="1:11" x14ac:dyDescent="0.25">
      <c r="A145" s="40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39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40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39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40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39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40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39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40"/>
    </row>
    <row r="150" spans="1:11" x14ac:dyDescent="0.25">
      <c r="A150" s="40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39">
        <v>304.32</v>
      </c>
      <c r="J150" t="s">
        <v>408</v>
      </c>
      <c r="K150">
        <v>208276</v>
      </c>
    </row>
    <row r="151" spans="1:11" x14ac:dyDescent="0.25">
      <c r="A151" s="40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39">
        <v>-1300</v>
      </c>
      <c r="J151" t="s">
        <v>408</v>
      </c>
      <c r="K151">
        <v>237561</v>
      </c>
    </row>
    <row r="152" spans="1:11" x14ac:dyDescent="0.25">
      <c r="A152" s="40">
        <v>39752</v>
      </c>
      <c r="B152" t="s">
        <v>182</v>
      </c>
      <c r="C152" t="s">
        <v>567</v>
      </c>
      <c r="D152" t="s">
        <v>184</v>
      </c>
      <c r="E152" s="41">
        <v>41183</v>
      </c>
      <c r="F152" t="s">
        <v>568</v>
      </c>
      <c r="G152" t="s">
        <v>563</v>
      </c>
      <c r="H152" s="39">
        <v>1300</v>
      </c>
      <c r="J152" t="s">
        <v>408</v>
      </c>
      <c r="K152">
        <v>239007</v>
      </c>
    </row>
    <row r="153" spans="1:11" x14ac:dyDescent="0.25">
      <c r="A153" s="40">
        <v>39813</v>
      </c>
      <c r="B153" t="s">
        <v>182</v>
      </c>
      <c r="C153" t="s">
        <v>569</v>
      </c>
      <c r="D153" t="s">
        <v>184</v>
      </c>
      <c r="E153" s="41">
        <v>13485</v>
      </c>
      <c r="F153" t="s">
        <v>570</v>
      </c>
      <c r="G153" t="s">
        <v>563</v>
      </c>
      <c r="H153" s="39">
        <v>-2000</v>
      </c>
      <c r="J153" t="s">
        <v>373</v>
      </c>
      <c r="K153">
        <v>251517</v>
      </c>
    </row>
    <row r="154" spans="1:11" x14ac:dyDescent="0.25">
      <c r="A154" s="40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39">
        <v>2000</v>
      </c>
      <c r="J154" t="s">
        <v>373</v>
      </c>
      <c r="K154">
        <v>251702</v>
      </c>
    </row>
    <row r="155" spans="1:11" x14ac:dyDescent="0.25">
      <c r="A155" s="40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39">
        <v>115.19</v>
      </c>
      <c r="J155" t="s">
        <v>575</v>
      </c>
      <c r="K155">
        <v>233785</v>
      </c>
    </row>
    <row r="156" spans="1:11" x14ac:dyDescent="0.25">
      <c r="A156" s="40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39">
        <v>-115.19</v>
      </c>
      <c r="J156" t="s">
        <v>408</v>
      </c>
      <c r="K156">
        <v>241663</v>
      </c>
    </row>
    <row r="157" spans="1:11" x14ac:dyDescent="0.25">
      <c r="A157" s="40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39">
        <v>437.24</v>
      </c>
      <c r="J157" t="s">
        <v>408</v>
      </c>
      <c r="K157">
        <v>214329</v>
      </c>
    </row>
    <row r="158" spans="1:11" x14ac:dyDescent="0.25">
      <c r="A158" s="40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39">
        <v>815.14</v>
      </c>
      <c r="J158" t="s">
        <v>408</v>
      </c>
      <c r="K158">
        <v>214636</v>
      </c>
    </row>
    <row r="159" spans="1:11" x14ac:dyDescent="0.25">
      <c r="A159" s="40">
        <v>39752</v>
      </c>
      <c r="B159" t="s">
        <v>182</v>
      </c>
      <c r="C159" t="s">
        <v>584</v>
      </c>
      <c r="D159" t="s">
        <v>184</v>
      </c>
      <c r="E159" s="41">
        <v>41183</v>
      </c>
      <c r="F159" t="s">
        <v>585</v>
      </c>
      <c r="G159" t="s">
        <v>563</v>
      </c>
      <c r="H159" s="39">
        <v>-437.24</v>
      </c>
      <c r="J159" t="s">
        <v>408</v>
      </c>
      <c r="K159">
        <v>239001</v>
      </c>
    </row>
    <row r="160" spans="1:11" x14ac:dyDescent="0.25">
      <c r="A160" s="40">
        <v>39752</v>
      </c>
      <c r="B160" t="s">
        <v>182</v>
      </c>
      <c r="C160" t="s">
        <v>586</v>
      </c>
      <c r="D160" t="s">
        <v>184</v>
      </c>
      <c r="E160" s="41">
        <v>41183</v>
      </c>
      <c r="F160" t="s">
        <v>587</v>
      </c>
      <c r="G160" t="s">
        <v>563</v>
      </c>
      <c r="H160" s="39">
        <v>-815.14</v>
      </c>
      <c r="J160" t="s">
        <v>408</v>
      </c>
      <c r="K160">
        <v>239005</v>
      </c>
    </row>
    <row r="161" spans="1:11" x14ac:dyDescent="0.25">
      <c r="A161" s="40">
        <v>39752</v>
      </c>
      <c r="B161" t="s">
        <v>182</v>
      </c>
      <c r="C161" t="s">
        <v>588</v>
      </c>
      <c r="D161" t="s">
        <v>184</v>
      </c>
      <c r="E161" s="41">
        <v>41183</v>
      </c>
      <c r="F161" t="s">
        <v>589</v>
      </c>
      <c r="G161" t="s">
        <v>563</v>
      </c>
      <c r="H161" s="39">
        <v>-304.32</v>
      </c>
      <c r="J161" t="s">
        <v>408</v>
      </c>
      <c r="K161">
        <v>239003</v>
      </c>
    </row>
    <row r="162" spans="1:11" ht="18" x14ac:dyDescent="0.4">
      <c r="A162" s="42" t="s">
        <v>120</v>
      </c>
      <c r="E162" s="41"/>
    </row>
    <row r="163" spans="1:11" x14ac:dyDescent="0.25">
      <c r="A163" s="40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43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40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43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40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43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40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43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40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43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40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43">
        <v>256.2</v>
      </c>
      <c r="I168">
        <v>4240</v>
      </c>
      <c r="J168" t="s">
        <v>373</v>
      </c>
      <c r="K168">
        <v>233431</v>
      </c>
    </row>
    <row r="169" spans="1:11" x14ac:dyDescent="0.25">
      <c r="A169" s="40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43">
        <v>372.95</v>
      </c>
      <c r="I169">
        <v>4240</v>
      </c>
      <c r="J169" t="s">
        <v>373</v>
      </c>
      <c r="K169">
        <v>233433</v>
      </c>
    </row>
    <row r="170" spans="1:11" x14ac:dyDescent="0.25">
      <c r="A170" s="40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43">
        <v>-250.98</v>
      </c>
      <c r="J170" t="s">
        <v>408</v>
      </c>
      <c r="K170">
        <v>237559</v>
      </c>
    </row>
    <row r="171" spans="1:11" x14ac:dyDescent="0.25">
      <c r="A171" s="40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43">
        <v>50.23</v>
      </c>
      <c r="J171" t="s">
        <v>614</v>
      </c>
      <c r="K171">
        <v>241712</v>
      </c>
    </row>
    <row r="172" spans="1:11" x14ac:dyDescent="0.25">
      <c r="A172" s="40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43">
        <v>10</v>
      </c>
      <c r="J172" t="s">
        <v>373</v>
      </c>
      <c r="K172">
        <v>245005</v>
      </c>
    </row>
    <row r="173" spans="1:11" x14ac:dyDescent="0.25">
      <c r="A173" s="40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43">
        <v>100</v>
      </c>
      <c r="J173" t="s">
        <v>614</v>
      </c>
      <c r="K173">
        <v>246863</v>
      </c>
    </row>
    <row r="174" spans="1:11" x14ac:dyDescent="0.25">
      <c r="A174" s="40">
        <v>39813</v>
      </c>
      <c r="B174" t="s">
        <v>182</v>
      </c>
      <c r="C174" t="s">
        <v>569</v>
      </c>
      <c r="D174" t="s">
        <v>184</v>
      </c>
      <c r="E174" s="41">
        <v>13485</v>
      </c>
      <c r="F174" t="s">
        <v>620</v>
      </c>
      <c r="H174" s="43">
        <v>1000</v>
      </c>
      <c r="J174" t="s">
        <v>373</v>
      </c>
      <c r="K174">
        <v>251515</v>
      </c>
    </row>
    <row r="175" spans="1:11" x14ac:dyDescent="0.25">
      <c r="A175" s="40">
        <v>39813</v>
      </c>
      <c r="B175" t="s">
        <v>182</v>
      </c>
      <c r="C175" t="s">
        <v>569</v>
      </c>
      <c r="D175" t="s">
        <v>184</v>
      </c>
      <c r="E175" s="41">
        <v>13485</v>
      </c>
      <c r="F175" t="s">
        <v>621</v>
      </c>
      <c r="H175" s="43">
        <v>1000</v>
      </c>
      <c r="J175" t="s">
        <v>373</v>
      </c>
      <c r="K175">
        <v>251516</v>
      </c>
    </row>
    <row r="176" spans="1:11" x14ac:dyDescent="0.25">
      <c r="A176" s="40">
        <v>39813</v>
      </c>
      <c r="B176" t="s">
        <v>182</v>
      </c>
      <c r="C176" t="s">
        <v>569</v>
      </c>
      <c r="D176" t="s">
        <v>184</v>
      </c>
      <c r="E176" s="41">
        <v>13485</v>
      </c>
      <c r="F176" t="s">
        <v>622</v>
      </c>
      <c r="H176" s="43">
        <v>1500</v>
      </c>
      <c r="J176" t="s">
        <v>373</v>
      </c>
      <c r="K176">
        <v>251518</v>
      </c>
    </row>
    <row r="177" spans="1:11" x14ac:dyDescent="0.25">
      <c r="A177" s="40">
        <v>39813</v>
      </c>
      <c r="B177" t="s">
        <v>182</v>
      </c>
      <c r="C177" t="s">
        <v>569</v>
      </c>
      <c r="D177" t="s">
        <v>184</v>
      </c>
      <c r="E177" s="41">
        <v>13485</v>
      </c>
      <c r="F177" t="s">
        <v>623</v>
      </c>
      <c r="H177" s="43">
        <v>-483.27</v>
      </c>
      <c r="J177" t="s">
        <v>373</v>
      </c>
      <c r="K177">
        <v>251520</v>
      </c>
    </row>
    <row r="178" spans="1:11" x14ac:dyDescent="0.25">
      <c r="A178" s="40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43">
        <v>16</v>
      </c>
      <c r="J178" t="s">
        <v>575</v>
      </c>
      <c r="K178">
        <v>221385</v>
      </c>
    </row>
    <row r="179" spans="1:11" x14ac:dyDescent="0.25">
      <c r="A179" s="40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43">
        <v>30</v>
      </c>
      <c r="J179" t="s">
        <v>575</v>
      </c>
      <c r="K179">
        <v>222068</v>
      </c>
    </row>
    <row r="180" spans="1:11" x14ac:dyDescent="0.25">
      <c r="A180" s="40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43">
        <v>72</v>
      </c>
      <c r="J180" t="s">
        <v>575</v>
      </c>
      <c r="K180">
        <v>233815</v>
      </c>
    </row>
    <row r="181" spans="1:11" x14ac:dyDescent="0.25">
      <c r="A181" s="40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43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40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43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40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43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40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43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40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43">
        <v>-253.12</v>
      </c>
      <c r="J185" t="s">
        <v>373</v>
      </c>
      <c r="K185">
        <v>205106</v>
      </c>
    </row>
    <row r="186" spans="1:11" x14ac:dyDescent="0.25">
      <c r="A186" s="40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43">
        <v>-4062.4</v>
      </c>
      <c r="J186" t="s">
        <v>373</v>
      </c>
      <c r="K186">
        <v>254952</v>
      </c>
    </row>
    <row r="187" spans="1:11" ht="13" x14ac:dyDescent="0.3">
      <c r="A187" s="40"/>
      <c r="G187" s="44" t="s">
        <v>646</v>
      </c>
      <c r="H187" s="45">
        <f>SUM(H163:H186)</f>
        <v>1312.4500000000003</v>
      </c>
    </row>
    <row r="188" spans="1:11" x14ac:dyDescent="0.25">
      <c r="A188" s="40">
        <v>39819</v>
      </c>
      <c r="B188" t="s">
        <v>182</v>
      </c>
      <c r="C188" t="s">
        <v>647</v>
      </c>
      <c r="D188" t="s">
        <v>184</v>
      </c>
      <c r="E188" s="41">
        <v>40544</v>
      </c>
      <c r="F188" t="s">
        <v>648</v>
      </c>
      <c r="H188" s="39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40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39">
        <v>6</v>
      </c>
      <c r="J189" t="s">
        <v>614</v>
      </c>
      <c r="K189">
        <v>252706</v>
      </c>
    </row>
    <row r="190" spans="1:11" x14ac:dyDescent="0.25">
      <c r="A190" s="40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39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40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39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39">
        <v>2174.35</v>
      </c>
    </row>
    <row r="194" spans="1:11" ht="13" x14ac:dyDescent="0.3">
      <c r="G194" t="s">
        <v>660</v>
      </c>
      <c r="H194" s="45">
        <f>SUM(H187:H193)</f>
        <v>-49909.500000000007</v>
      </c>
    </row>
    <row r="195" spans="1:11" ht="18" x14ac:dyDescent="0.4">
      <c r="A195" s="42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40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46">
        <v>-1186.6500000000001</v>
      </c>
      <c r="J197" t="s">
        <v>373</v>
      </c>
      <c r="K197">
        <v>5</v>
      </c>
    </row>
    <row r="198" spans="1:11" x14ac:dyDescent="0.25">
      <c r="A198" s="40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46">
        <v>53962.13</v>
      </c>
      <c r="J198" t="s">
        <v>373</v>
      </c>
      <c r="K198">
        <v>212</v>
      </c>
    </row>
    <row r="199" spans="1:11" x14ac:dyDescent="0.25">
      <c r="A199" s="40">
        <v>39574</v>
      </c>
      <c r="B199" t="s">
        <v>210</v>
      </c>
      <c r="C199" t="s">
        <v>670</v>
      </c>
      <c r="D199" t="s">
        <v>664</v>
      </c>
      <c r="F199" t="s">
        <v>671</v>
      </c>
      <c r="H199" s="46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40"/>
      <c r="H200"/>
    </row>
    <row r="201" spans="1:11" x14ac:dyDescent="0.25">
      <c r="A201" s="40">
        <v>39578</v>
      </c>
      <c r="B201" t="s">
        <v>182</v>
      </c>
      <c r="C201" t="s">
        <v>672</v>
      </c>
      <c r="D201" t="s">
        <v>664</v>
      </c>
      <c r="F201" t="s">
        <v>673</v>
      </c>
      <c r="H201" s="47">
        <v>3777.4</v>
      </c>
      <c r="J201" t="s">
        <v>373</v>
      </c>
      <c r="K201">
        <v>845</v>
      </c>
    </row>
    <row r="202" spans="1:11" x14ac:dyDescent="0.25">
      <c r="A202" s="40">
        <v>39578</v>
      </c>
      <c r="B202" t="s">
        <v>182</v>
      </c>
      <c r="C202" t="s">
        <v>672</v>
      </c>
      <c r="D202" t="s">
        <v>664</v>
      </c>
      <c r="F202" t="s">
        <v>674</v>
      </c>
      <c r="H202" s="48">
        <v>285</v>
      </c>
      <c r="J202" t="s">
        <v>373</v>
      </c>
      <c r="K202">
        <v>846</v>
      </c>
    </row>
    <row r="203" spans="1:11" x14ac:dyDescent="0.25">
      <c r="A203" s="40">
        <v>39715</v>
      </c>
      <c r="B203" t="s">
        <v>182</v>
      </c>
      <c r="C203" t="s">
        <v>675</v>
      </c>
      <c r="D203" t="s">
        <v>664</v>
      </c>
      <c r="F203" t="s">
        <v>676</v>
      </c>
      <c r="H203" s="47">
        <v>-1500</v>
      </c>
      <c r="J203" t="s">
        <v>677</v>
      </c>
      <c r="K203">
        <v>518</v>
      </c>
    </row>
    <row r="204" spans="1:11" x14ac:dyDescent="0.25">
      <c r="A204" s="40">
        <v>39715</v>
      </c>
      <c r="B204" t="s">
        <v>182</v>
      </c>
      <c r="C204" t="s">
        <v>675</v>
      </c>
      <c r="D204" t="s">
        <v>664</v>
      </c>
      <c r="F204" t="s">
        <v>642</v>
      </c>
      <c r="H204" s="48">
        <v>253.12</v>
      </c>
      <c r="J204" t="s">
        <v>677</v>
      </c>
      <c r="K204">
        <v>519</v>
      </c>
    </row>
    <row r="205" spans="1:11" x14ac:dyDescent="0.25">
      <c r="A205" s="40">
        <v>39715</v>
      </c>
      <c r="B205" t="s">
        <v>182</v>
      </c>
      <c r="C205" t="s">
        <v>675</v>
      </c>
      <c r="D205" t="s">
        <v>664</v>
      </c>
      <c r="F205" t="s">
        <v>678</v>
      </c>
      <c r="H205" s="48">
        <v>-16</v>
      </c>
      <c r="J205" t="s">
        <v>677</v>
      </c>
      <c r="K205">
        <v>520</v>
      </c>
    </row>
    <row r="206" spans="1:11" x14ac:dyDescent="0.25">
      <c r="A206" s="40">
        <v>39715</v>
      </c>
      <c r="B206" t="s">
        <v>182</v>
      </c>
      <c r="C206" t="s">
        <v>675</v>
      </c>
      <c r="D206" t="s">
        <v>664</v>
      </c>
      <c r="F206" t="s">
        <v>679</v>
      </c>
      <c r="H206" s="48">
        <v>-30</v>
      </c>
      <c r="J206" t="s">
        <v>677</v>
      </c>
      <c r="K206">
        <v>521</v>
      </c>
    </row>
    <row r="207" spans="1:11" x14ac:dyDescent="0.25">
      <c r="A207" s="40">
        <v>39772</v>
      </c>
      <c r="B207" t="s">
        <v>182</v>
      </c>
      <c r="C207" t="s">
        <v>680</v>
      </c>
      <c r="D207" t="s">
        <v>664</v>
      </c>
      <c r="F207" t="s">
        <v>681</v>
      </c>
      <c r="H207" s="48">
        <v>-72</v>
      </c>
      <c r="J207" t="s">
        <v>677</v>
      </c>
      <c r="K207">
        <v>522</v>
      </c>
    </row>
    <row r="208" spans="1:11" x14ac:dyDescent="0.25">
      <c r="A208" s="40">
        <v>39772</v>
      </c>
      <c r="B208" t="s">
        <v>182</v>
      </c>
      <c r="C208" t="s">
        <v>682</v>
      </c>
      <c r="D208" t="s">
        <v>664</v>
      </c>
      <c r="F208" t="s">
        <v>683</v>
      </c>
      <c r="H208" s="47">
        <v>-1991.39</v>
      </c>
      <c r="J208" t="s">
        <v>677</v>
      </c>
      <c r="K208">
        <v>524</v>
      </c>
    </row>
    <row r="209" spans="1:11" x14ac:dyDescent="0.25">
      <c r="A209" s="40">
        <v>39772</v>
      </c>
      <c r="B209" t="s">
        <v>182</v>
      </c>
      <c r="C209" t="s">
        <v>684</v>
      </c>
      <c r="D209" t="s">
        <v>664</v>
      </c>
      <c r="F209" t="s">
        <v>685</v>
      </c>
      <c r="H209" s="47">
        <v>1300</v>
      </c>
      <c r="J209" t="s">
        <v>677</v>
      </c>
      <c r="K209">
        <v>526</v>
      </c>
    </row>
    <row r="210" spans="1:11" x14ac:dyDescent="0.25">
      <c r="A210" s="40">
        <v>39772</v>
      </c>
      <c r="B210" t="s">
        <v>182</v>
      </c>
      <c r="C210" t="s">
        <v>686</v>
      </c>
      <c r="D210" t="s">
        <v>664</v>
      </c>
      <c r="F210" t="s">
        <v>687</v>
      </c>
      <c r="H210" s="48">
        <v>-10</v>
      </c>
      <c r="J210" t="s">
        <v>677</v>
      </c>
      <c r="K210">
        <v>528</v>
      </c>
    </row>
    <row r="211" spans="1:11" x14ac:dyDescent="0.25">
      <c r="A211" s="40">
        <v>39772</v>
      </c>
      <c r="B211" t="s">
        <v>182</v>
      </c>
      <c r="C211" t="s">
        <v>688</v>
      </c>
      <c r="D211" t="s">
        <v>664</v>
      </c>
      <c r="F211" t="s">
        <v>689</v>
      </c>
      <c r="H211" s="48">
        <v>250.98</v>
      </c>
      <c r="J211" t="s">
        <v>677</v>
      </c>
      <c r="K211">
        <v>530</v>
      </c>
    </row>
    <row r="212" spans="1:11" x14ac:dyDescent="0.25">
      <c r="A212" s="40">
        <v>39782</v>
      </c>
      <c r="B212" t="s">
        <v>182</v>
      </c>
      <c r="C212" t="s">
        <v>690</v>
      </c>
      <c r="D212" t="s">
        <v>664</v>
      </c>
      <c r="F212" t="s">
        <v>691</v>
      </c>
      <c r="H212" s="48">
        <v>-100</v>
      </c>
      <c r="J212" t="s">
        <v>373</v>
      </c>
      <c r="K212">
        <v>609</v>
      </c>
    </row>
    <row r="213" spans="1:11" x14ac:dyDescent="0.25">
      <c r="A213" s="40">
        <v>39791</v>
      </c>
      <c r="B213" t="s">
        <v>187</v>
      </c>
      <c r="C213" t="s">
        <v>692</v>
      </c>
      <c r="D213" t="s">
        <v>664</v>
      </c>
      <c r="F213" t="s">
        <v>693</v>
      </c>
      <c r="H213" s="48">
        <v>40</v>
      </c>
      <c r="I213" t="s">
        <v>694</v>
      </c>
      <c r="J213" t="s">
        <v>695</v>
      </c>
      <c r="K213">
        <v>596</v>
      </c>
    </row>
    <row r="214" spans="1:11" x14ac:dyDescent="0.25">
      <c r="A214" s="40">
        <v>39791</v>
      </c>
      <c r="B214" t="s">
        <v>187</v>
      </c>
      <c r="C214" t="s">
        <v>692</v>
      </c>
      <c r="D214" t="s">
        <v>664</v>
      </c>
      <c r="F214" t="s">
        <v>696</v>
      </c>
      <c r="H214" s="48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40">
        <v>39791</v>
      </c>
      <c r="B215" t="s">
        <v>187</v>
      </c>
      <c r="C215" t="s">
        <v>692</v>
      </c>
      <c r="D215" t="s">
        <v>664</v>
      </c>
      <c r="F215" t="s">
        <v>698</v>
      </c>
      <c r="H215" s="48">
        <v>30</v>
      </c>
      <c r="I215" t="s">
        <v>694</v>
      </c>
      <c r="J215" t="s">
        <v>695</v>
      </c>
      <c r="K215">
        <v>600</v>
      </c>
    </row>
    <row r="216" spans="1:11" x14ac:dyDescent="0.25">
      <c r="A216" s="40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48">
        <v>-1.5</v>
      </c>
      <c r="I216" t="s">
        <v>700</v>
      </c>
      <c r="J216" t="s">
        <v>695</v>
      </c>
      <c r="K216">
        <v>602</v>
      </c>
    </row>
    <row r="217" spans="1:11" x14ac:dyDescent="0.25">
      <c r="A217" s="40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48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40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48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40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48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40">
        <v>39813</v>
      </c>
      <c r="B220" t="s">
        <v>182</v>
      </c>
      <c r="C220" t="s">
        <v>705</v>
      </c>
      <c r="D220" t="s">
        <v>664</v>
      </c>
      <c r="F220" t="s">
        <v>706</v>
      </c>
      <c r="H220" s="47">
        <v>-1000</v>
      </c>
      <c r="J220" t="s">
        <v>373</v>
      </c>
      <c r="K220">
        <v>656</v>
      </c>
    </row>
    <row r="221" spans="1:11" x14ac:dyDescent="0.25">
      <c r="A221" s="40">
        <v>39813</v>
      </c>
      <c r="B221" t="s">
        <v>182</v>
      </c>
      <c r="C221" t="s">
        <v>705</v>
      </c>
      <c r="D221" t="s">
        <v>664</v>
      </c>
      <c r="F221" t="s">
        <v>707</v>
      </c>
      <c r="H221" s="47">
        <v>-1000</v>
      </c>
      <c r="J221" t="s">
        <v>373</v>
      </c>
      <c r="K221">
        <v>658</v>
      </c>
    </row>
    <row r="222" spans="1:11" x14ac:dyDescent="0.25">
      <c r="A222" s="40">
        <v>39813</v>
      </c>
      <c r="B222" t="s">
        <v>182</v>
      </c>
      <c r="C222" t="s">
        <v>708</v>
      </c>
      <c r="D222" t="s">
        <v>664</v>
      </c>
      <c r="F222" t="s">
        <v>709</v>
      </c>
      <c r="H222" s="47">
        <v>-1500</v>
      </c>
      <c r="J222" t="s">
        <v>373</v>
      </c>
      <c r="K222">
        <v>751</v>
      </c>
    </row>
    <row r="223" spans="1:11" x14ac:dyDescent="0.25">
      <c r="A223" s="40">
        <v>39813</v>
      </c>
      <c r="B223" t="s">
        <v>182</v>
      </c>
      <c r="C223" t="s">
        <v>710</v>
      </c>
      <c r="D223" t="s">
        <v>664</v>
      </c>
      <c r="F223" t="s">
        <v>711</v>
      </c>
      <c r="H223" s="48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49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47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D38" sqref="D38"/>
    </sheetView>
  </sheetViews>
  <sheetFormatPr defaultRowHeight="12.5" x14ac:dyDescent="0.25"/>
  <cols>
    <col min="1" max="1" width="30.26953125" customWidth="1"/>
    <col min="2" max="2" width="11" style="225" customWidth="1"/>
    <col min="3" max="3" width="9.81640625" style="225" bestFit="1" customWidth="1"/>
    <col min="4" max="4" width="12.453125" style="225" bestFit="1" customWidth="1"/>
    <col min="5" max="5" width="6.453125" customWidth="1"/>
    <col min="6" max="6" width="16" style="225" bestFit="1" customWidth="1"/>
    <col min="7" max="7" width="11.81640625" style="225" bestFit="1" customWidth="1"/>
    <col min="8" max="8" width="6.453125" customWidth="1"/>
    <col min="9" max="9" width="11.7265625" customWidth="1"/>
  </cols>
  <sheetData>
    <row r="1" spans="1:8" ht="31.5" customHeight="1" x14ac:dyDescent="0.25">
      <c r="A1" s="35" t="s">
        <v>152</v>
      </c>
    </row>
    <row r="2" spans="1:8" ht="15.5" x14ac:dyDescent="0.25">
      <c r="A2" s="31" t="s">
        <v>168</v>
      </c>
      <c r="B2" s="398" t="s">
        <v>1091</v>
      </c>
      <c r="C2" s="399"/>
      <c r="D2" s="400"/>
      <c r="F2" s="398">
        <v>43373</v>
      </c>
      <c r="G2" s="400"/>
    </row>
    <row r="3" spans="1:8" ht="10.5" customHeight="1" x14ac:dyDescent="0.25">
      <c r="A3" s="32"/>
      <c r="B3" s="226"/>
      <c r="C3" s="335"/>
      <c r="D3" s="227"/>
      <c r="E3" s="61"/>
      <c r="F3" s="226"/>
      <c r="G3" s="227"/>
      <c r="H3" s="61"/>
    </row>
    <row r="4" spans="1:8" ht="13" x14ac:dyDescent="0.25">
      <c r="A4" s="33" t="s">
        <v>153</v>
      </c>
      <c r="B4" s="226"/>
      <c r="C4" s="335"/>
      <c r="D4" s="227"/>
      <c r="E4" s="61"/>
      <c r="F4" s="226"/>
      <c r="G4" s="227"/>
      <c r="H4" s="61"/>
    </row>
    <row r="5" spans="1:8" x14ac:dyDescent="0.25">
      <c r="A5" s="32"/>
      <c r="B5" s="226"/>
      <c r="C5" s="335"/>
      <c r="D5" s="227"/>
      <c r="E5" s="61"/>
      <c r="F5" s="226"/>
      <c r="G5" s="227"/>
      <c r="H5" s="61"/>
    </row>
    <row r="6" spans="1:8" x14ac:dyDescent="0.25">
      <c r="A6" s="32" t="s">
        <v>154</v>
      </c>
      <c r="B6" s="228"/>
      <c r="C6" s="336"/>
      <c r="D6" s="229">
        <f>+TB!D5</f>
        <v>745119</v>
      </c>
      <c r="E6" s="61"/>
      <c r="F6" s="228"/>
      <c r="G6" s="229">
        <v>812217</v>
      </c>
      <c r="H6" s="61"/>
    </row>
    <row r="7" spans="1:8" x14ac:dyDescent="0.25">
      <c r="A7" s="32"/>
      <c r="B7" s="228"/>
      <c r="C7" s="336"/>
      <c r="D7" s="229"/>
      <c r="E7" s="61"/>
      <c r="F7" s="228"/>
      <c r="G7" s="229"/>
      <c r="H7" s="61"/>
    </row>
    <row r="8" spans="1:8" ht="13" x14ac:dyDescent="0.25">
      <c r="A8" s="33" t="s">
        <v>155</v>
      </c>
      <c r="B8" s="228"/>
      <c r="C8" s="336"/>
      <c r="D8" s="229"/>
      <c r="E8" s="61"/>
      <c r="F8" s="228"/>
      <c r="G8" s="229"/>
      <c r="H8" s="61"/>
    </row>
    <row r="9" spans="1:8" ht="13" x14ac:dyDescent="0.25">
      <c r="A9" s="33"/>
      <c r="B9" s="228"/>
      <c r="C9" s="336"/>
      <c r="D9" s="229"/>
      <c r="E9" s="61"/>
      <c r="F9" s="228"/>
      <c r="G9" s="229"/>
      <c r="H9" s="61"/>
    </row>
    <row r="10" spans="1:8" ht="12.75" customHeight="1" x14ac:dyDescent="0.25">
      <c r="A10" s="32" t="s">
        <v>1073</v>
      </c>
      <c r="B10" s="336">
        <f>TB!C6</f>
        <v>84141.28</v>
      </c>
      <c r="C10" s="336"/>
      <c r="D10" s="229"/>
      <c r="E10" s="61"/>
      <c r="F10" s="228">
        <v>0</v>
      </c>
      <c r="G10" s="229"/>
      <c r="H10" s="61"/>
    </row>
    <row r="11" spans="1:8" ht="12.75" customHeight="1" x14ac:dyDescent="0.25">
      <c r="A11" s="32" t="s">
        <v>1080</v>
      </c>
      <c r="B11" s="336">
        <f>TB!C7</f>
        <v>-19965.2</v>
      </c>
      <c r="C11" s="336"/>
      <c r="D11" s="229"/>
      <c r="E11" s="61"/>
      <c r="F11" s="228"/>
      <c r="G11" s="229"/>
      <c r="H11" s="61"/>
    </row>
    <row r="12" spans="1:8" ht="12.75" customHeight="1" x14ac:dyDescent="0.25">
      <c r="A12" s="32" t="s">
        <v>1082</v>
      </c>
      <c r="B12" s="336"/>
      <c r="C12" s="336">
        <f>B10+B11</f>
        <v>64176.08</v>
      </c>
      <c r="D12" s="229"/>
      <c r="E12" s="61"/>
      <c r="F12" s="228"/>
      <c r="G12" s="229"/>
      <c r="H12" s="61"/>
    </row>
    <row r="13" spans="1:8" x14ac:dyDescent="0.25">
      <c r="A13" s="32" t="s">
        <v>817</v>
      </c>
      <c r="B13" s="228"/>
      <c r="C13" s="336">
        <f>TB!D17</f>
        <v>2352.7800000000002</v>
      </c>
      <c r="D13" s="229"/>
      <c r="E13" s="61"/>
      <c r="F13" s="228">
        <v>25400.2</v>
      </c>
      <c r="G13" s="229"/>
      <c r="H13" s="61"/>
    </row>
    <row r="14" spans="1:8" x14ac:dyDescent="0.25">
      <c r="A14" s="32" t="s">
        <v>996</v>
      </c>
      <c r="B14" s="228"/>
      <c r="C14" s="336">
        <f>TB!D13</f>
        <v>0</v>
      </c>
      <c r="D14" s="229"/>
      <c r="E14" s="61"/>
      <c r="F14" s="228">
        <v>5854.23</v>
      </c>
      <c r="G14" s="229"/>
      <c r="H14" s="61"/>
    </row>
    <row r="15" spans="1:8" x14ac:dyDescent="0.25">
      <c r="A15" s="32" t="s">
        <v>156</v>
      </c>
      <c r="B15" s="228"/>
      <c r="C15" s="336">
        <f>SUM(TB!D9:D12)+TB!D16</f>
        <v>15067.63</v>
      </c>
      <c r="D15" s="229"/>
      <c r="E15" s="61"/>
      <c r="F15" s="228">
        <v>1820.21</v>
      </c>
      <c r="G15" s="229"/>
      <c r="H15" s="61"/>
    </row>
    <row r="16" spans="1:8" x14ac:dyDescent="0.25">
      <c r="A16" s="32"/>
      <c r="B16" s="228"/>
      <c r="C16" s="338">
        <f>SUM(C10:C15)</f>
        <v>81596.490000000005</v>
      </c>
      <c r="D16" s="227"/>
      <c r="E16" s="61"/>
      <c r="F16" s="230">
        <f>SUM(F10:F15)</f>
        <v>33074.639999999999</v>
      </c>
      <c r="G16" s="227"/>
      <c r="H16" s="61"/>
    </row>
    <row r="17" spans="1:8" ht="13" x14ac:dyDescent="0.25">
      <c r="A17" s="33" t="s">
        <v>157</v>
      </c>
      <c r="B17" s="228"/>
      <c r="C17" s="335"/>
      <c r="D17" s="227"/>
      <c r="E17" s="61"/>
      <c r="F17" s="226"/>
      <c r="G17" s="227"/>
      <c r="H17" s="61"/>
    </row>
    <row r="18" spans="1:8" x14ac:dyDescent="0.25">
      <c r="A18" s="32"/>
      <c r="B18" s="228"/>
      <c r="C18" s="335"/>
      <c r="D18" s="227"/>
      <c r="E18" s="61"/>
      <c r="F18" s="226"/>
      <c r="G18" s="227"/>
      <c r="H18" s="61"/>
    </row>
    <row r="19" spans="1:8" ht="26" x14ac:dyDescent="0.25">
      <c r="A19" s="33" t="s">
        <v>158</v>
      </c>
      <c r="B19" s="228"/>
      <c r="C19" s="335"/>
      <c r="D19" s="227"/>
      <c r="E19" s="61"/>
      <c r="F19" s="226"/>
      <c r="G19" s="227"/>
      <c r="H19" s="61"/>
    </row>
    <row r="20" spans="1:8" x14ac:dyDescent="0.25">
      <c r="A20" s="32" t="s">
        <v>170</v>
      </c>
      <c r="B20" s="228"/>
      <c r="C20" s="336">
        <f>-TB!D18</f>
        <v>60320.91</v>
      </c>
      <c r="D20" s="227"/>
      <c r="E20" s="61"/>
      <c r="F20" s="228">
        <v>43033.38</v>
      </c>
      <c r="G20" s="227"/>
      <c r="H20" s="61"/>
    </row>
    <row r="21" spans="1:8" x14ac:dyDescent="0.25">
      <c r="A21" s="32" t="s">
        <v>986</v>
      </c>
      <c r="B21" s="228"/>
      <c r="C21" s="336">
        <f>-TB!D14</f>
        <v>6089.6</v>
      </c>
      <c r="D21" s="227"/>
      <c r="E21" s="61"/>
      <c r="F21" s="228">
        <v>22190.23</v>
      </c>
      <c r="G21" s="227"/>
      <c r="H21" s="61"/>
    </row>
    <row r="22" spans="1:8" x14ac:dyDescent="0.25">
      <c r="A22" s="32" t="s">
        <v>1074</v>
      </c>
      <c r="B22" s="228"/>
      <c r="C22" s="336">
        <f>-TB!D23</f>
        <v>8045.48</v>
      </c>
      <c r="D22" s="227"/>
      <c r="E22" s="61"/>
      <c r="F22" s="228">
        <v>0</v>
      </c>
      <c r="G22" s="227"/>
      <c r="H22" s="61"/>
    </row>
    <row r="23" spans="1:8" x14ac:dyDescent="0.25">
      <c r="A23" s="32"/>
      <c r="B23" s="228"/>
      <c r="C23" s="338">
        <f>SUM(C20:C22)</f>
        <v>74455.990000000005</v>
      </c>
      <c r="D23" s="227"/>
      <c r="E23" s="61"/>
      <c r="F23" s="230">
        <f>SUM(F20:F22)</f>
        <v>65223.61</v>
      </c>
      <c r="G23" s="227"/>
      <c r="H23" s="61"/>
    </row>
    <row r="24" spans="1:8" x14ac:dyDescent="0.25">
      <c r="A24" s="32"/>
      <c r="B24" s="228"/>
      <c r="C24" s="335"/>
      <c r="D24" s="227"/>
      <c r="E24" s="61"/>
      <c r="F24" s="226"/>
      <c r="G24" s="227"/>
      <c r="H24" s="61"/>
    </row>
    <row r="25" spans="1:8" ht="13" x14ac:dyDescent="0.25">
      <c r="A25" s="33"/>
      <c r="B25" s="226"/>
      <c r="C25" s="335"/>
      <c r="D25" s="227"/>
      <c r="E25" s="61"/>
      <c r="F25" s="226"/>
      <c r="G25" s="227"/>
      <c r="H25" s="61"/>
    </row>
    <row r="26" spans="1:8" ht="13" x14ac:dyDescent="0.25">
      <c r="A26" s="33" t="s">
        <v>167</v>
      </c>
      <c r="B26" s="226"/>
      <c r="C26" s="335"/>
      <c r="D26" s="227">
        <f>+C16-C23</f>
        <v>7140.5</v>
      </c>
      <c r="E26" s="61"/>
      <c r="F26" s="226"/>
      <c r="G26" s="227">
        <f>+F16-F23</f>
        <v>-32148.97</v>
      </c>
      <c r="H26" s="61"/>
    </row>
    <row r="27" spans="1:8" x14ac:dyDescent="0.25">
      <c r="A27" s="32"/>
      <c r="B27" s="226"/>
      <c r="C27" s="335"/>
      <c r="D27" s="227"/>
      <c r="E27" s="61"/>
      <c r="F27" s="226"/>
      <c r="G27" s="227"/>
      <c r="H27" s="61"/>
    </row>
    <row r="28" spans="1:8" ht="13" x14ac:dyDescent="0.25">
      <c r="A28" s="33" t="s">
        <v>159</v>
      </c>
      <c r="B28" s="226"/>
      <c r="C28" s="335"/>
      <c r="D28" s="231">
        <f>+D26+D6</f>
        <v>752259.5</v>
      </c>
      <c r="E28" s="61"/>
      <c r="F28" s="226"/>
      <c r="G28" s="231">
        <f>+G26+G6</f>
        <v>780068.03</v>
      </c>
      <c r="H28" s="61"/>
    </row>
    <row r="29" spans="1:8" x14ac:dyDescent="0.25">
      <c r="A29" s="32"/>
      <c r="B29" s="226"/>
      <c r="C29" s="335"/>
      <c r="D29" s="227"/>
      <c r="E29" s="61"/>
      <c r="F29" s="226"/>
      <c r="G29" s="227"/>
      <c r="H29" s="61"/>
    </row>
    <row r="30" spans="1:8" x14ac:dyDescent="0.25">
      <c r="A30" s="32"/>
      <c r="B30" s="226"/>
      <c r="C30" s="335"/>
      <c r="D30" s="227"/>
      <c r="E30" s="61"/>
      <c r="F30" s="226"/>
      <c r="G30" s="227"/>
      <c r="H30" s="61"/>
    </row>
    <row r="31" spans="1:8" x14ac:dyDescent="0.25">
      <c r="A31" s="32"/>
      <c r="B31" s="226"/>
      <c r="C31" s="335"/>
      <c r="D31" s="227"/>
      <c r="E31" s="61"/>
      <c r="F31" s="226"/>
      <c r="G31" s="227"/>
      <c r="H31" s="61"/>
    </row>
    <row r="32" spans="1:8" x14ac:dyDescent="0.25">
      <c r="A32" s="32" t="s">
        <v>160</v>
      </c>
      <c r="B32" s="226"/>
      <c r="C32" s="335"/>
      <c r="D32" s="229">
        <f>-TB!D30-TB!D31-TB!D32-TB!D33-TB!D34</f>
        <v>511269.72000000003</v>
      </c>
      <c r="E32" s="61"/>
      <c r="F32" s="226"/>
      <c r="G32" s="229">
        <v>554692.75</v>
      </c>
      <c r="H32" s="61"/>
    </row>
    <row r="33" spans="1:10" x14ac:dyDescent="0.25">
      <c r="A33" s="32" t="s">
        <v>161</v>
      </c>
      <c r="B33" s="226"/>
      <c r="C33" s="335"/>
      <c r="D33" s="229">
        <f>-TB!D28-TB!D29</f>
        <v>199163.93000000017</v>
      </c>
      <c r="E33" s="61"/>
      <c r="F33" s="226"/>
      <c r="G33" s="229">
        <v>220377.12999999995</v>
      </c>
      <c r="H33" s="61"/>
      <c r="J33" s="1"/>
    </row>
    <row r="34" spans="1:10" ht="12.75" customHeight="1" x14ac:dyDescent="0.25">
      <c r="A34" s="32" t="s">
        <v>818</v>
      </c>
      <c r="B34" s="226"/>
      <c r="C34" s="335"/>
      <c r="D34" s="229">
        <f>-TB!D123</f>
        <v>41825.850000000035</v>
      </c>
      <c r="E34" s="61"/>
      <c r="F34" s="226"/>
      <c r="G34" s="229">
        <v>4998.1499999999724</v>
      </c>
      <c r="H34" s="61"/>
    </row>
    <row r="35" spans="1:10" x14ac:dyDescent="0.25">
      <c r="A35" s="32"/>
      <c r="B35" s="226"/>
      <c r="C35" s="335"/>
      <c r="D35" s="227"/>
      <c r="E35" s="61"/>
      <c r="F35" s="226"/>
      <c r="G35" s="227"/>
      <c r="H35" s="61"/>
    </row>
    <row r="36" spans="1:10" ht="13" x14ac:dyDescent="0.25">
      <c r="A36" s="34" t="s">
        <v>162</v>
      </c>
      <c r="B36" s="226"/>
      <c r="C36" s="335"/>
      <c r="D36" s="231">
        <f>SUM(D32:D35)</f>
        <v>752259.50000000023</v>
      </c>
      <c r="E36" s="61"/>
      <c r="F36" s="226"/>
      <c r="G36" s="231">
        <f>SUM(G32:G35)</f>
        <v>780068.02999999991</v>
      </c>
      <c r="H36" s="61"/>
    </row>
    <row r="37" spans="1:10" x14ac:dyDescent="0.25">
      <c r="A37" s="32"/>
      <c r="B37" s="226"/>
      <c r="C37" s="335"/>
      <c r="D37" s="227"/>
      <c r="E37" s="61"/>
      <c r="F37" s="226"/>
      <c r="G37" s="227"/>
      <c r="H37" s="61"/>
    </row>
    <row r="38" spans="1:10" ht="13" x14ac:dyDescent="0.3">
      <c r="B38" s="232" t="s">
        <v>988</v>
      </c>
      <c r="C38" s="337"/>
      <c r="D38" s="233">
        <v>0</v>
      </c>
      <c r="E38" s="61"/>
      <c r="F38" s="232" t="s">
        <v>988</v>
      </c>
      <c r="G38" s="233">
        <v>0</v>
      </c>
      <c r="H38" s="61"/>
    </row>
    <row r="39" spans="1:10" x14ac:dyDescent="0.25">
      <c r="E39" s="1"/>
      <c r="H39" s="1"/>
    </row>
    <row r="40" spans="1:10" x14ac:dyDescent="0.25">
      <c r="D40" s="234">
        <f>ROUND(D28-D36+D38,2)</f>
        <v>0</v>
      </c>
      <c r="E40" s="1"/>
      <c r="G40" s="234">
        <f>ROUND(G28-G36+G38,2)</f>
        <v>0</v>
      </c>
      <c r="H40" s="1"/>
    </row>
    <row r="41" spans="1:10" x14ac:dyDescent="0.25">
      <c r="D41" s="234"/>
      <c r="E41" s="1"/>
      <c r="G41" s="234"/>
      <c r="H41" s="1"/>
    </row>
    <row r="42" spans="1:10" x14ac:dyDescent="0.25">
      <c r="E42" s="1"/>
      <c r="H42" s="1"/>
    </row>
    <row r="43" spans="1:10" x14ac:dyDescent="0.25">
      <c r="E43" s="1"/>
      <c r="H43" s="1"/>
    </row>
    <row r="44" spans="1:10" x14ac:dyDescent="0.25">
      <c r="D44" s="235"/>
      <c r="E44" s="1"/>
      <c r="G44" s="235"/>
      <c r="H44" s="1"/>
    </row>
    <row r="45" spans="1:10" x14ac:dyDescent="0.25">
      <c r="D45" s="235"/>
      <c r="G45" s="235"/>
    </row>
    <row r="47" spans="1:10" x14ac:dyDescent="0.25">
      <c r="A47" s="4"/>
      <c r="D47" s="235"/>
      <c r="G47" s="235"/>
    </row>
  </sheetData>
  <mergeCells count="2">
    <mergeCell ref="B2:D2"/>
    <mergeCell ref="F2:G2"/>
  </mergeCells>
  <phoneticPr fontId="156" type="noConversion"/>
  <pageMargins left="0.75" right="0.75" top="1" bottom="1" header="0.5" footer="0.5"/>
  <pageSetup paperSize="9" scale="8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zoomScaleSheetLayoutView="70" workbookViewId="0">
      <pane ySplit="3" topLeftCell="A62" activePane="bottomLeft" state="frozen"/>
      <selection pane="bottomLeft" activeCell="C62" sqref="C62"/>
    </sheetView>
  </sheetViews>
  <sheetFormatPr defaultColWidth="9.1796875" defaultRowHeight="11.15" customHeight="1" x14ac:dyDescent="0.25"/>
  <cols>
    <col min="1" max="1" width="14.54296875" style="67" bestFit="1" customWidth="1"/>
    <col min="2" max="2" width="39.54296875" style="67" bestFit="1" customWidth="1"/>
    <col min="3" max="4" width="18.54296875" style="87" customWidth="1"/>
    <col min="5" max="5" width="16.26953125" style="67" bestFit="1" customWidth="1"/>
    <col min="6" max="6" width="13" style="87" customWidth="1"/>
    <col min="7" max="16384" width="9.1796875" style="67"/>
  </cols>
  <sheetData>
    <row r="1" spans="1:6" s="65" customFormat="1" ht="18" thickBot="1" x14ac:dyDescent="0.3">
      <c r="A1" s="62" t="s">
        <v>992</v>
      </c>
      <c r="B1" s="63"/>
      <c r="C1" s="81"/>
      <c r="D1" s="81"/>
      <c r="E1" s="64"/>
      <c r="F1" s="92"/>
    </row>
    <row r="2" spans="1:6" ht="11.15" customHeight="1" thickBot="1" x14ac:dyDescent="0.3">
      <c r="A2" s="66" t="s">
        <v>785</v>
      </c>
      <c r="B2" s="66" t="s">
        <v>786</v>
      </c>
      <c r="C2" s="82" t="s">
        <v>963</v>
      </c>
      <c r="D2" s="82" t="s">
        <v>923</v>
      </c>
      <c r="E2" s="401" t="s">
        <v>931</v>
      </c>
      <c r="F2" s="402"/>
    </row>
    <row r="3" spans="1:6" ht="11.15" customHeight="1" thickBot="1" x14ac:dyDescent="0.3">
      <c r="A3" s="68"/>
      <c r="B3" s="68"/>
      <c r="C3" s="83">
        <f>SUM(C4:C121)</f>
        <v>-9.5496943686157465E-12</v>
      </c>
      <c r="D3" s="83">
        <f>SUM(D4:D121)</f>
        <v>-9.5496943686157465E-12</v>
      </c>
      <c r="E3" s="69">
        <f>SUM(E4:E121)</f>
        <v>0</v>
      </c>
      <c r="F3" s="95"/>
    </row>
    <row r="4" spans="1:6" ht="12.75" customHeight="1" x14ac:dyDescent="0.25">
      <c r="A4" s="70">
        <v>9999</v>
      </c>
      <c r="B4" s="71" t="s">
        <v>954</v>
      </c>
      <c r="C4" s="84">
        <v>-734.47</v>
      </c>
      <c r="D4" s="88">
        <f t="shared" ref="D4:D13" si="0">+C4+E4</f>
        <v>-734.47</v>
      </c>
      <c r="E4" s="78">
        <f t="shared" ref="E4:E28" si="1">SUM(F4:F4)</f>
        <v>0</v>
      </c>
      <c r="F4" s="97"/>
    </row>
    <row r="5" spans="1:6" ht="12.75" customHeight="1" x14ac:dyDescent="0.25">
      <c r="A5" s="70" t="s">
        <v>787</v>
      </c>
      <c r="B5" s="71" t="s">
        <v>154</v>
      </c>
      <c r="C5" s="84"/>
      <c r="D5" s="88">
        <f t="shared" si="0"/>
        <v>0</v>
      </c>
      <c r="E5" s="78">
        <f t="shared" si="1"/>
        <v>0</v>
      </c>
      <c r="F5" s="99"/>
    </row>
    <row r="6" spans="1:6" ht="12.75" customHeight="1" x14ac:dyDescent="0.25">
      <c r="A6" s="70" t="s">
        <v>1071</v>
      </c>
      <c r="B6" s="71" t="s">
        <v>1072</v>
      </c>
      <c r="C6" s="84">
        <v>-31682.18</v>
      </c>
      <c r="D6" s="88">
        <f t="shared" si="0"/>
        <v>-31682.18</v>
      </c>
      <c r="E6" s="78">
        <f t="shared" si="1"/>
        <v>0</v>
      </c>
      <c r="F6" s="99"/>
    </row>
    <row r="7" spans="1:6" ht="12.75" customHeight="1" x14ac:dyDescent="0.25">
      <c r="A7" s="70" t="s">
        <v>1075</v>
      </c>
      <c r="B7" s="71" t="s">
        <v>1076</v>
      </c>
      <c r="C7" s="84">
        <v>15030</v>
      </c>
      <c r="D7" s="88">
        <f t="shared" si="0"/>
        <v>15030</v>
      </c>
      <c r="E7" s="78">
        <f t="shared" si="1"/>
        <v>0</v>
      </c>
      <c r="F7" s="99"/>
    </row>
    <row r="8" spans="1:6" ht="12.75" customHeight="1" x14ac:dyDescent="0.25">
      <c r="A8" s="70" t="s">
        <v>788</v>
      </c>
      <c r="B8" s="71" t="s">
        <v>781</v>
      </c>
      <c r="C8" s="84"/>
      <c r="D8" s="88">
        <f t="shared" si="0"/>
        <v>0</v>
      </c>
      <c r="E8" s="78">
        <f t="shared" si="1"/>
        <v>0</v>
      </c>
      <c r="F8" s="99"/>
    </row>
    <row r="9" spans="1:6" ht="12.75" customHeight="1" x14ac:dyDescent="0.25">
      <c r="A9" s="70" t="s">
        <v>789</v>
      </c>
      <c r="B9" s="71" t="s">
        <v>790</v>
      </c>
      <c r="C9" s="84"/>
      <c r="D9" s="88">
        <f t="shared" si="0"/>
        <v>0</v>
      </c>
      <c r="E9" s="78">
        <f t="shared" si="1"/>
        <v>0</v>
      </c>
      <c r="F9" s="99"/>
    </row>
    <row r="10" spans="1:6" ht="12.75" customHeight="1" x14ac:dyDescent="0.25">
      <c r="A10" s="70" t="s">
        <v>791</v>
      </c>
      <c r="B10" s="71" t="s">
        <v>792</v>
      </c>
      <c r="C10" s="84">
        <v>870</v>
      </c>
      <c r="D10" s="88">
        <f t="shared" si="0"/>
        <v>870</v>
      </c>
      <c r="E10" s="78">
        <f t="shared" si="1"/>
        <v>0</v>
      </c>
      <c r="F10" s="99"/>
    </row>
    <row r="11" spans="1:6" ht="12.75" customHeight="1" x14ac:dyDescent="0.25">
      <c r="A11" s="70" t="s">
        <v>793</v>
      </c>
      <c r="B11" s="71" t="s">
        <v>794</v>
      </c>
      <c r="C11" s="84">
        <v>12765</v>
      </c>
      <c r="D11" s="88">
        <f t="shared" si="0"/>
        <v>12765</v>
      </c>
      <c r="E11" s="78">
        <f t="shared" si="1"/>
        <v>0</v>
      </c>
      <c r="F11" s="99"/>
    </row>
    <row r="12" spans="1:6" ht="12.75" customHeight="1" x14ac:dyDescent="0.25">
      <c r="A12" s="70" t="s">
        <v>795</v>
      </c>
      <c r="B12" s="71" t="s">
        <v>796</v>
      </c>
      <c r="C12" s="84"/>
      <c r="D12" s="88">
        <f t="shared" si="0"/>
        <v>0</v>
      </c>
      <c r="E12" s="78">
        <f t="shared" si="1"/>
        <v>0</v>
      </c>
      <c r="F12" s="99"/>
    </row>
    <row r="13" spans="1:6" ht="12.75" customHeight="1" x14ac:dyDescent="0.25">
      <c r="A13" s="70" t="s">
        <v>995</v>
      </c>
      <c r="B13" s="71" t="s">
        <v>996</v>
      </c>
      <c r="C13" s="84"/>
      <c r="D13" s="88">
        <f t="shared" si="0"/>
        <v>0</v>
      </c>
      <c r="E13" s="78">
        <f t="shared" si="1"/>
        <v>0</v>
      </c>
      <c r="F13" s="99"/>
    </row>
    <row r="14" spans="1:6" ht="12.75" customHeight="1" x14ac:dyDescent="0.25">
      <c r="A14" s="70" t="s">
        <v>797</v>
      </c>
      <c r="B14" s="71" t="s">
        <v>798</v>
      </c>
      <c r="C14" s="84">
        <v>2790.54</v>
      </c>
      <c r="D14" s="88">
        <f t="shared" ref="D14:D35" si="2">+C14+E14</f>
        <v>2790.54</v>
      </c>
      <c r="E14" s="78">
        <f t="shared" si="1"/>
        <v>0</v>
      </c>
      <c r="F14" s="99"/>
    </row>
    <row r="15" spans="1:6" ht="12.75" customHeight="1" x14ac:dyDescent="0.25">
      <c r="A15" s="70" t="s">
        <v>799</v>
      </c>
      <c r="B15" s="71" t="s">
        <v>780</v>
      </c>
      <c r="C15" s="84"/>
      <c r="D15" s="88">
        <f t="shared" si="2"/>
        <v>0</v>
      </c>
      <c r="E15" s="78">
        <f t="shared" si="1"/>
        <v>0</v>
      </c>
      <c r="F15" s="99"/>
    </row>
    <row r="16" spans="1:6" ht="12.75" customHeight="1" x14ac:dyDescent="0.25">
      <c r="A16" s="70" t="s">
        <v>993</v>
      </c>
      <c r="B16" s="71" t="s">
        <v>994</v>
      </c>
      <c r="C16" s="84"/>
      <c r="D16" s="88">
        <f t="shared" si="2"/>
        <v>0</v>
      </c>
      <c r="E16" s="78">
        <f t="shared" si="1"/>
        <v>0</v>
      </c>
      <c r="F16" s="99"/>
    </row>
    <row r="17" spans="1:6" ht="12.75" customHeight="1" x14ac:dyDescent="0.25">
      <c r="A17" s="70" t="s">
        <v>816</v>
      </c>
      <c r="B17" s="71" t="s">
        <v>817</v>
      </c>
      <c r="C17" s="84">
        <v>-623.86</v>
      </c>
      <c r="D17" s="88">
        <f t="shared" si="2"/>
        <v>-623.86</v>
      </c>
      <c r="E17" s="78">
        <f t="shared" si="1"/>
        <v>0</v>
      </c>
      <c r="F17" s="99"/>
    </row>
    <row r="18" spans="1:6" ht="12.75" customHeight="1" x14ac:dyDescent="0.25">
      <c r="A18" s="70" t="s">
        <v>783</v>
      </c>
      <c r="B18" s="71" t="s">
        <v>170</v>
      </c>
      <c r="C18" s="84">
        <v>-5129.24</v>
      </c>
      <c r="D18" s="88">
        <f t="shared" si="2"/>
        <v>-5129.24</v>
      </c>
      <c r="E18" s="78">
        <f t="shared" si="1"/>
        <v>0</v>
      </c>
      <c r="F18" s="99"/>
    </row>
    <row r="19" spans="1:6" ht="12.75" customHeight="1" x14ac:dyDescent="0.25">
      <c r="A19" s="70" t="s">
        <v>694</v>
      </c>
      <c r="B19" s="71" t="s">
        <v>800</v>
      </c>
      <c r="C19" s="84"/>
      <c r="D19" s="88">
        <f t="shared" si="2"/>
        <v>0</v>
      </c>
      <c r="E19" s="78">
        <f t="shared" si="1"/>
        <v>0</v>
      </c>
      <c r="F19" s="99"/>
    </row>
    <row r="20" spans="1:6" ht="12.75" customHeight="1" x14ac:dyDescent="0.25">
      <c r="A20" s="70" t="s">
        <v>801</v>
      </c>
      <c r="B20" s="71" t="s">
        <v>802</v>
      </c>
      <c r="C20" s="84"/>
      <c r="D20" s="88">
        <f t="shared" si="2"/>
        <v>0</v>
      </c>
      <c r="E20" s="78">
        <f t="shared" si="1"/>
        <v>0</v>
      </c>
      <c r="F20" s="99"/>
    </row>
    <row r="21" spans="1:6" ht="12.75" customHeight="1" x14ac:dyDescent="0.25">
      <c r="A21" s="70" t="s">
        <v>926</v>
      </c>
      <c r="B21" s="71" t="s">
        <v>927</v>
      </c>
      <c r="C21" s="84"/>
      <c r="D21" s="88">
        <f t="shared" si="2"/>
        <v>0</v>
      </c>
      <c r="E21" s="78">
        <f t="shared" si="1"/>
        <v>0</v>
      </c>
      <c r="F21" s="99"/>
    </row>
    <row r="22" spans="1:6" ht="12.75" customHeight="1" x14ac:dyDescent="0.25">
      <c r="A22" s="70" t="s">
        <v>814</v>
      </c>
      <c r="B22" s="71" t="s">
        <v>815</v>
      </c>
      <c r="C22" s="84"/>
      <c r="D22" s="88">
        <f t="shared" si="2"/>
        <v>0</v>
      </c>
      <c r="E22" s="78">
        <f t="shared" si="1"/>
        <v>0</v>
      </c>
      <c r="F22" s="99"/>
    </row>
    <row r="23" spans="1:6" ht="12.75" customHeight="1" x14ac:dyDescent="0.25">
      <c r="A23" s="70" t="s">
        <v>664</v>
      </c>
      <c r="B23" s="71" t="s">
        <v>989</v>
      </c>
      <c r="C23" s="84">
        <v>-7491.57</v>
      </c>
      <c r="D23" s="88">
        <f t="shared" si="2"/>
        <v>-7491.57</v>
      </c>
      <c r="E23" s="78">
        <f t="shared" si="1"/>
        <v>0</v>
      </c>
      <c r="F23" s="99"/>
    </row>
    <row r="24" spans="1:6" ht="12.75" customHeight="1" x14ac:dyDescent="0.25">
      <c r="A24" s="70" t="s">
        <v>991</v>
      </c>
      <c r="B24" s="71" t="s">
        <v>990</v>
      </c>
      <c r="C24" s="84"/>
      <c r="D24" s="88">
        <f t="shared" si="2"/>
        <v>0</v>
      </c>
      <c r="E24" s="78">
        <f t="shared" si="1"/>
        <v>0</v>
      </c>
      <c r="F24" s="99"/>
    </row>
    <row r="25" spans="1:6" ht="12.75" customHeight="1" x14ac:dyDescent="0.25">
      <c r="A25" s="70" t="s">
        <v>803</v>
      </c>
      <c r="B25" s="71" t="s">
        <v>804</v>
      </c>
      <c r="C25" s="84"/>
      <c r="D25" s="88">
        <f t="shared" si="2"/>
        <v>0</v>
      </c>
      <c r="E25" s="78">
        <f t="shared" si="1"/>
        <v>0</v>
      </c>
      <c r="F25" s="99"/>
    </row>
    <row r="26" spans="1:6" ht="12.75" customHeight="1" x14ac:dyDescent="0.25">
      <c r="A26" s="70" t="s">
        <v>805</v>
      </c>
      <c r="B26" s="71" t="s">
        <v>806</v>
      </c>
      <c r="C26" s="84"/>
      <c r="D26" s="88">
        <f t="shared" si="2"/>
        <v>0</v>
      </c>
      <c r="E26" s="78">
        <f t="shared" si="1"/>
        <v>0</v>
      </c>
      <c r="F26" s="99"/>
    </row>
    <row r="27" spans="1:6" ht="12.75" customHeight="1" x14ac:dyDescent="0.25">
      <c r="A27" s="70" t="s">
        <v>697</v>
      </c>
      <c r="B27" s="71" t="s">
        <v>807</v>
      </c>
      <c r="C27" s="84"/>
      <c r="D27" s="88">
        <f t="shared" si="2"/>
        <v>0</v>
      </c>
      <c r="E27" s="78">
        <f t="shared" si="1"/>
        <v>0</v>
      </c>
      <c r="F27" s="99"/>
    </row>
    <row r="28" spans="1:6" ht="12.75" customHeight="1" x14ac:dyDescent="0.25">
      <c r="A28" s="70" t="s">
        <v>808</v>
      </c>
      <c r="B28" s="71" t="s">
        <v>809</v>
      </c>
      <c r="C28" s="84"/>
      <c r="D28" s="88">
        <f t="shared" si="2"/>
        <v>0</v>
      </c>
      <c r="E28" s="78">
        <f t="shared" si="1"/>
        <v>0</v>
      </c>
      <c r="F28" s="99"/>
    </row>
    <row r="29" spans="1:6" ht="12.75" customHeight="1" x14ac:dyDescent="0.25">
      <c r="A29" s="70" t="s">
        <v>934</v>
      </c>
      <c r="B29" s="71" t="s">
        <v>953</v>
      </c>
      <c r="C29" s="84"/>
      <c r="D29" s="88">
        <f t="shared" si="2"/>
        <v>0</v>
      </c>
      <c r="E29" s="78">
        <f t="shared" ref="E29:E35" si="3">SUM(F29:F29)</f>
        <v>0</v>
      </c>
      <c r="F29" s="99"/>
    </row>
    <row r="30" spans="1:6" ht="12.75" customHeight="1" x14ac:dyDescent="0.25">
      <c r="A30" s="70" t="s">
        <v>810</v>
      </c>
      <c r="B30" s="71" t="s">
        <v>811</v>
      </c>
      <c r="C30" s="84"/>
      <c r="D30" s="88">
        <f t="shared" si="2"/>
        <v>0</v>
      </c>
      <c r="E30" s="78">
        <f t="shared" si="3"/>
        <v>0</v>
      </c>
      <c r="F30" s="99"/>
    </row>
    <row r="31" spans="1:6" ht="12.75" customHeight="1" x14ac:dyDescent="0.25">
      <c r="A31" s="70" t="s">
        <v>1044</v>
      </c>
      <c r="B31" s="71" t="s">
        <v>1056</v>
      </c>
      <c r="C31" s="84"/>
      <c r="D31" s="88">
        <f t="shared" si="2"/>
        <v>0</v>
      </c>
      <c r="E31" s="78">
        <f t="shared" si="3"/>
        <v>0</v>
      </c>
      <c r="F31" s="99"/>
    </row>
    <row r="32" spans="1:6" ht="12.75" customHeight="1" x14ac:dyDescent="0.25">
      <c r="A32" s="70" t="s">
        <v>1046</v>
      </c>
      <c r="B32" s="71" t="s">
        <v>1057</v>
      </c>
      <c r="C32" s="84"/>
      <c r="D32" s="88">
        <f t="shared" si="2"/>
        <v>0</v>
      </c>
      <c r="E32" s="78">
        <f t="shared" si="3"/>
        <v>0</v>
      </c>
      <c r="F32" s="99"/>
    </row>
    <row r="33" spans="1:6" ht="12.75" customHeight="1" x14ac:dyDescent="0.25">
      <c r="A33" s="70" t="s">
        <v>1045</v>
      </c>
      <c r="B33" s="71" t="s">
        <v>1058</v>
      </c>
      <c r="C33" s="84"/>
      <c r="D33" s="88">
        <f t="shared" si="2"/>
        <v>0</v>
      </c>
      <c r="E33" s="78">
        <f t="shared" si="3"/>
        <v>0</v>
      </c>
      <c r="F33" s="99"/>
    </row>
    <row r="34" spans="1:6" ht="12.75" customHeight="1" x14ac:dyDescent="0.25">
      <c r="A34" s="70" t="s">
        <v>1055</v>
      </c>
      <c r="B34" s="71" t="s">
        <v>1059</v>
      </c>
      <c r="C34" s="84"/>
      <c r="D34" s="88">
        <f t="shared" si="2"/>
        <v>0</v>
      </c>
      <c r="E34" s="78">
        <f t="shared" si="3"/>
        <v>0</v>
      </c>
      <c r="F34" s="99"/>
    </row>
    <row r="35" spans="1:6" ht="12.75" customHeight="1" thickBot="1" x14ac:dyDescent="0.3">
      <c r="A35" s="72" t="s">
        <v>812</v>
      </c>
      <c r="B35" s="73" t="s">
        <v>813</v>
      </c>
      <c r="C35" s="83"/>
      <c r="D35" s="89">
        <f t="shared" si="2"/>
        <v>0</v>
      </c>
      <c r="E35" s="78">
        <f t="shared" si="3"/>
        <v>0</v>
      </c>
      <c r="F35" s="103"/>
    </row>
    <row r="36" spans="1:6" ht="12.75" customHeight="1" x14ac:dyDescent="0.25">
      <c r="A36" s="74"/>
      <c r="B36" s="75"/>
      <c r="C36" s="85"/>
      <c r="D36" s="85"/>
      <c r="E36" s="79"/>
      <c r="F36" s="104"/>
    </row>
    <row r="37" spans="1:6" ht="12.75" customHeight="1" thickBot="1" x14ac:dyDescent="0.3">
      <c r="A37" s="72"/>
      <c r="B37" s="73"/>
      <c r="C37" s="83"/>
      <c r="D37" s="83"/>
      <c r="E37" s="80"/>
      <c r="F37" s="105"/>
    </row>
    <row r="38" spans="1:6" ht="12.75" customHeight="1" x14ac:dyDescent="0.25">
      <c r="A38" s="67" t="s">
        <v>822</v>
      </c>
      <c r="B38" s="67" t="s">
        <v>823</v>
      </c>
      <c r="C38" s="84"/>
      <c r="D38" s="88">
        <f t="shared" ref="D38:D71" si="4">+C38+E38</f>
        <v>0</v>
      </c>
      <c r="E38" s="78">
        <f t="shared" ref="E38:E104" si="5">SUM(F38:F38)</f>
        <v>0</v>
      </c>
      <c r="F38" s="99"/>
    </row>
    <row r="39" spans="1:6" ht="12.75" customHeight="1" x14ac:dyDescent="0.25">
      <c r="A39" s="67" t="s">
        <v>824</v>
      </c>
      <c r="B39" s="67" t="s">
        <v>955</v>
      </c>
      <c r="C39" s="86"/>
      <c r="D39" s="90">
        <f t="shared" si="4"/>
        <v>0</v>
      </c>
      <c r="E39" s="78">
        <f t="shared" si="5"/>
        <v>0</v>
      </c>
      <c r="F39" s="99"/>
    </row>
    <row r="40" spans="1:6" ht="12.75" customHeight="1" x14ac:dyDescent="0.25">
      <c r="A40" s="67" t="s">
        <v>825</v>
      </c>
      <c r="B40" s="67" t="s">
        <v>826</v>
      </c>
      <c r="C40" s="86"/>
      <c r="D40" s="90">
        <f t="shared" si="4"/>
        <v>0</v>
      </c>
      <c r="E40" s="78">
        <f t="shared" si="5"/>
        <v>0</v>
      </c>
      <c r="F40" s="99"/>
    </row>
    <row r="41" spans="1:6" ht="12.75" customHeight="1" x14ac:dyDescent="0.25">
      <c r="A41" s="67" t="s">
        <v>827</v>
      </c>
      <c r="B41" s="67" t="s">
        <v>956</v>
      </c>
      <c r="C41" s="86"/>
      <c r="D41" s="90">
        <f t="shared" si="4"/>
        <v>0</v>
      </c>
      <c r="E41" s="78">
        <f t="shared" si="5"/>
        <v>0</v>
      </c>
      <c r="F41" s="99"/>
    </row>
    <row r="42" spans="1:6" ht="12.75" customHeight="1" x14ac:dyDescent="0.25">
      <c r="A42" s="67" t="s">
        <v>828</v>
      </c>
      <c r="B42" s="67" t="s">
        <v>782</v>
      </c>
      <c r="C42" s="86"/>
      <c r="D42" s="90">
        <f t="shared" si="4"/>
        <v>0</v>
      </c>
      <c r="E42" s="78">
        <f t="shared" si="5"/>
        <v>0</v>
      </c>
      <c r="F42" s="99"/>
    </row>
    <row r="43" spans="1:6" ht="12.75" customHeight="1" x14ac:dyDescent="0.25">
      <c r="A43" s="70" t="s">
        <v>829</v>
      </c>
      <c r="B43" s="70" t="s">
        <v>830</v>
      </c>
      <c r="C43" s="86"/>
      <c r="D43" s="90">
        <f t="shared" si="4"/>
        <v>0</v>
      </c>
      <c r="E43" s="78">
        <f t="shared" si="5"/>
        <v>0</v>
      </c>
      <c r="F43" s="99"/>
    </row>
    <row r="44" spans="1:6" ht="12.75" customHeight="1" x14ac:dyDescent="0.25">
      <c r="A44" s="70" t="s">
        <v>831</v>
      </c>
      <c r="B44" s="71" t="s">
        <v>832</v>
      </c>
      <c r="C44" s="86"/>
      <c r="D44" s="90">
        <f t="shared" si="4"/>
        <v>0</v>
      </c>
      <c r="E44" s="78">
        <f t="shared" si="5"/>
        <v>0</v>
      </c>
      <c r="F44" s="99"/>
    </row>
    <row r="45" spans="1:6" ht="12.75" customHeight="1" x14ac:dyDescent="0.25">
      <c r="A45" s="70" t="s">
        <v>833</v>
      </c>
      <c r="B45" s="71" t="s">
        <v>834</v>
      </c>
      <c r="C45" s="86"/>
      <c r="D45" s="90">
        <f t="shared" si="4"/>
        <v>0</v>
      </c>
      <c r="E45" s="78">
        <f t="shared" si="5"/>
        <v>0</v>
      </c>
      <c r="F45" s="99"/>
    </row>
    <row r="46" spans="1:6" ht="12.75" customHeight="1" x14ac:dyDescent="0.25">
      <c r="A46" s="70" t="s">
        <v>835</v>
      </c>
      <c r="B46" s="71" t="s">
        <v>836</v>
      </c>
      <c r="C46" s="86">
        <v>-870</v>
      </c>
      <c r="D46" s="90">
        <f t="shared" si="4"/>
        <v>-870</v>
      </c>
      <c r="E46" s="78">
        <f t="shared" si="5"/>
        <v>0</v>
      </c>
      <c r="F46" s="99"/>
    </row>
    <row r="47" spans="1:6" ht="12.75" customHeight="1" x14ac:dyDescent="0.25">
      <c r="A47" s="70" t="s">
        <v>837</v>
      </c>
      <c r="B47" s="71" t="s">
        <v>838</v>
      </c>
      <c r="C47" s="86"/>
      <c r="D47" s="90">
        <f t="shared" si="4"/>
        <v>0</v>
      </c>
      <c r="E47" s="78">
        <f t="shared" si="5"/>
        <v>0</v>
      </c>
      <c r="F47" s="99"/>
    </row>
    <row r="48" spans="1:6" ht="12.75" customHeight="1" x14ac:dyDescent="0.25">
      <c r="A48" s="70" t="s">
        <v>839</v>
      </c>
      <c r="B48" s="71" t="s">
        <v>5</v>
      </c>
      <c r="C48" s="86">
        <v>2505</v>
      </c>
      <c r="D48" s="90">
        <f t="shared" si="4"/>
        <v>2505</v>
      </c>
      <c r="E48" s="78">
        <f t="shared" si="5"/>
        <v>0</v>
      </c>
      <c r="F48" s="99"/>
    </row>
    <row r="49" spans="1:6" ht="12.75" customHeight="1" x14ac:dyDescent="0.25">
      <c r="A49" s="70" t="s">
        <v>1069</v>
      </c>
      <c r="B49" s="71" t="s">
        <v>5</v>
      </c>
      <c r="C49" s="86"/>
      <c r="D49" s="90">
        <f t="shared" si="4"/>
        <v>0</v>
      </c>
      <c r="E49" s="78">
        <f t="shared" si="5"/>
        <v>0</v>
      </c>
      <c r="F49" s="99"/>
    </row>
    <row r="50" spans="1:6" ht="12.75" customHeight="1" x14ac:dyDescent="0.25">
      <c r="A50" s="70" t="s">
        <v>840</v>
      </c>
      <c r="B50" s="71" t="s">
        <v>6</v>
      </c>
      <c r="C50" s="86"/>
      <c r="D50" s="90">
        <f t="shared" si="4"/>
        <v>0</v>
      </c>
      <c r="E50" s="78">
        <f t="shared" si="5"/>
        <v>0</v>
      </c>
      <c r="F50" s="99"/>
    </row>
    <row r="51" spans="1:6" ht="12.75" customHeight="1" x14ac:dyDescent="0.25">
      <c r="A51" s="70" t="s">
        <v>841</v>
      </c>
      <c r="B51" s="71" t="s">
        <v>92</v>
      </c>
      <c r="C51" s="86"/>
      <c r="D51" s="90">
        <f t="shared" si="4"/>
        <v>0</v>
      </c>
      <c r="E51" s="78">
        <f t="shared" si="5"/>
        <v>0</v>
      </c>
      <c r="F51" s="99"/>
    </row>
    <row r="52" spans="1:6" ht="12.75" customHeight="1" x14ac:dyDescent="0.25">
      <c r="A52" s="70" t="s">
        <v>842</v>
      </c>
      <c r="B52" s="71" t="s">
        <v>843</v>
      </c>
      <c r="C52" s="86">
        <v>-17447.13</v>
      </c>
      <c r="D52" s="90">
        <f t="shared" si="4"/>
        <v>-17447.13</v>
      </c>
      <c r="E52" s="78">
        <f t="shared" si="5"/>
        <v>0</v>
      </c>
      <c r="F52" s="99"/>
    </row>
    <row r="53" spans="1:6" ht="12.75" customHeight="1" x14ac:dyDescent="0.25">
      <c r="A53" s="70" t="s">
        <v>1070</v>
      </c>
      <c r="B53" s="71" t="s">
        <v>843</v>
      </c>
      <c r="C53" s="86"/>
      <c r="D53" s="90">
        <f t="shared" si="4"/>
        <v>0</v>
      </c>
      <c r="E53" s="78">
        <f t="shared" si="5"/>
        <v>0</v>
      </c>
      <c r="F53" s="99"/>
    </row>
    <row r="54" spans="1:6" ht="12.75" customHeight="1" x14ac:dyDescent="0.25">
      <c r="A54" s="70" t="s">
        <v>949</v>
      </c>
      <c r="B54" s="71" t="s">
        <v>950</v>
      </c>
      <c r="C54" s="86"/>
      <c r="D54" s="90">
        <f t="shared" si="4"/>
        <v>0</v>
      </c>
      <c r="E54" s="78">
        <f t="shared" si="5"/>
        <v>0</v>
      </c>
      <c r="F54" s="99"/>
    </row>
    <row r="55" spans="1:6" ht="12.75" customHeight="1" x14ac:dyDescent="0.25">
      <c r="A55" s="70" t="s">
        <v>844</v>
      </c>
      <c r="B55" s="71" t="s">
        <v>845</v>
      </c>
      <c r="C55" s="86"/>
      <c r="D55" s="90">
        <f t="shared" si="4"/>
        <v>0</v>
      </c>
      <c r="E55" s="78">
        <f t="shared" si="5"/>
        <v>0</v>
      </c>
      <c r="F55" s="99"/>
    </row>
    <row r="56" spans="1:6" ht="12.75" customHeight="1" x14ac:dyDescent="0.25">
      <c r="A56" s="70" t="s">
        <v>846</v>
      </c>
      <c r="B56" s="71" t="s">
        <v>847</v>
      </c>
      <c r="C56" s="86"/>
      <c r="D56" s="90">
        <f t="shared" si="4"/>
        <v>0</v>
      </c>
      <c r="E56" s="78">
        <f t="shared" si="5"/>
        <v>0</v>
      </c>
      <c r="F56" s="99"/>
    </row>
    <row r="57" spans="1:6" ht="12.75" customHeight="1" x14ac:dyDescent="0.25">
      <c r="A57" s="70" t="s">
        <v>848</v>
      </c>
      <c r="B57" s="71" t="s">
        <v>849</v>
      </c>
      <c r="C57" s="86"/>
      <c r="D57" s="90">
        <f t="shared" si="4"/>
        <v>0</v>
      </c>
      <c r="E57" s="78">
        <f t="shared" si="5"/>
        <v>0</v>
      </c>
      <c r="F57" s="99"/>
    </row>
    <row r="58" spans="1:6" ht="12.75" customHeight="1" x14ac:dyDescent="0.25">
      <c r="A58" s="71" t="s">
        <v>964</v>
      </c>
      <c r="B58" s="71" t="s">
        <v>976</v>
      </c>
      <c r="C58" s="86"/>
      <c r="D58" s="90">
        <f t="shared" si="4"/>
        <v>0</v>
      </c>
      <c r="E58" s="78">
        <f t="shared" si="5"/>
        <v>0</v>
      </c>
      <c r="F58" s="99"/>
    </row>
    <row r="59" spans="1:6" ht="12.75" customHeight="1" x14ac:dyDescent="0.25">
      <c r="A59" s="71" t="s">
        <v>965</v>
      </c>
      <c r="B59" s="71" t="s">
        <v>977</v>
      </c>
      <c r="C59" s="86"/>
      <c r="D59" s="90">
        <f t="shared" si="4"/>
        <v>0</v>
      </c>
      <c r="E59" s="78">
        <f t="shared" si="5"/>
        <v>0</v>
      </c>
      <c r="F59" s="99"/>
    </row>
    <row r="60" spans="1:6" ht="12.75" customHeight="1" x14ac:dyDescent="0.25">
      <c r="A60" s="71" t="s">
        <v>966</v>
      </c>
      <c r="B60" s="71" t="s">
        <v>978</v>
      </c>
      <c r="C60" s="86"/>
      <c r="D60" s="90">
        <f t="shared" si="4"/>
        <v>0</v>
      </c>
      <c r="E60" s="78">
        <f t="shared" si="5"/>
        <v>0</v>
      </c>
      <c r="F60" s="99"/>
    </row>
    <row r="61" spans="1:6" ht="12.75" customHeight="1" x14ac:dyDescent="0.25">
      <c r="A61" s="71" t="s">
        <v>997</v>
      </c>
      <c r="B61" s="71" t="s">
        <v>1089</v>
      </c>
      <c r="C61" s="86">
        <v>-15036.3</v>
      </c>
      <c r="D61" s="90">
        <f t="shared" si="4"/>
        <v>-15036.3</v>
      </c>
      <c r="E61" s="78">
        <f t="shared" si="5"/>
        <v>0</v>
      </c>
      <c r="F61" s="99"/>
    </row>
    <row r="62" spans="1:6" ht="12.75" customHeight="1" x14ac:dyDescent="0.25">
      <c r="A62" s="70" t="s">
        <v>850</v>
      </c>
      <c r="B62" s="71" t="s">
        <v>957</v>
      </c>
      <c r="C62" s="109">
        <v>6240</v>
      </c>
      <c r="D62" s="110">
        <f t="shared" si="4"/>
        <v>6240</v>
      </c>
      <c r="E62" s="78">
        <f t="shared" si="5"/>
        <v>0</v>
      </c>
      <c r="F62" s="99"/>
    </row>
    <row r="63" spans="1:6" ht="12.75" customHeight="1" x14ac:dyDescent="0.25">
      <c r="A63" s="70" t="s">
        <v>851</v>
      </c>
      <c r="B63" s="71" t="s">
        <v>852</v>
      </c>
      <c r="C63" s="109"/>
      <c r="D63" s="110">
        <f t="shared" si="4"/>
        <v>0</v>
      </c>
      <c r="E63" s="78">
        <f t="shared" si="5"/>
        <v>0</v>
      </c>
      <c r="F63" s="99"/>
    </row>
    <row r="64" spans="1:6" ht="12.75" customHeight="1" x14ac:dyDescent="0.25">
      <c r="A64" s="70" t="s">
        <v>853</v>
      </c>
      <c r="B64" s="71" t="s">
        <v>854</v>
      </c>
      <c r="C64" s="109"/>
      <c r="D64" s="110">
        <f t="shared" si="4"/>
        <v>0</v>
      </c>
      <c r="E64" s="78">
        <f t="shared" si="5"/>
        <v>0</v>
      </c>
      <c r="F64" s="99"/>
    </row>
    <row r="65" spans="1:6" ht="12.75" customHeight="1" x14ac:dyDescent="0.25">
      <c r="A65" s="70" t="s">
        <v>855</v>
      </c>
      <c r="B65" s="71" t="s">
        <v>856</v>
      </c>
      <c r="C65" s="109"/>
      <c r="D65" s="110">
        <f t="shared" si="4"/>
        <v>0</v>
      </c>
      <c r="E65" s="78">
        <f t="shared" si="5"/>
        <v>0</v>
      </c>
      <c r="F65" s="99"/>
    </row>
    <row r="66" spans="1:6" ht="12.75" customHeight="1" x14ac:dyDescent="0.25">
      <c r="A66" s="70" t="s">
        <v>857</v>
      </c>
      <c r="B66" s="71" t="s">
        <v>858</v>
      </c>
      <c r="C66" s="109">
        <v>9735</v>
      </c>
      <c r="D66" s="110">
        <f t="shared" si="4"/>
        <v>9735</v>
      </c>
      <c r="E66" s="78">
        <f t="shared" si="5"/>
        <v>0</v>
      </c>
      <c r="F66" s="99"/>
    </row>
    <row r="67" spans="1:6" ht="12.75" customHeight="1" x14ac:dyDescent="0.25">
      <c r="A67" s="70" t="s">
        <v>702</v>
      </c>
      <c r="B67" s="71" t="s">
        <v>958</v>
      </c>
      <c r="C67" s="109">
        <v>1786.39</v>
      </c>
      <c r="D67" s="110">
        <f t="shared" si="4"/>
        <v>1786.39</v>
      </c>
      <c r="E67" s="78">
        <f t="shared" si="5"/>
        <v>0</v>
      </c>
      <c r="F67" s="99"/>
    </row>
    <row r="68" spans="1:6" ht="12.75" customHeight="1" x14ac:dyDescent="0.25">
      <c r="A68" s="70" t="s">
        <v>859</v>
      </c>
      <c r="B68" s="71" t="s">
        <v>860</v>
      </c>
      <c r="C68" s="109"/>
      <c r="D68" s="110">
        <f t="shared" si="4"/>
        <v>0</v>
      </c>
      <c r="E68" s="78">
        <f t="shared" si="5"/>
        <v>0</v>
      </c>
      <c r="F68" s="99"/>
    </row>
    <row r="69" spans="1:6" ht="12.75" customHeight="1" x14ac:dyDescent="0.25">
      <c r="A69" s="70" t="s">
        <v>861</v>
      </c>
      <c r="B69" s="71" t="s">
        <v>862</v>
      </c>
      <c r="C69" s="109">
        <v>642.29999999999995</v>
      </c>
      <c r="D69" s="110">
        <f t="shared" si="4"/>
        <v>642.29999999999995</v>
      </c>
      <c r="E69" s="78">
        <f t="shared" si="5"/>
        <v>0</v>
      </c>
      <c r="F69" s="99"/>
    </row>
    <row r="70" spans="1:6" ht="12.75" customHeight="1" x14ac:dyDescent="0.25">
      <c r="A70" s="70" t="s">
        <v>863</v>
      </c>
      <c r="B70" s="71" t="s">
        <v>864</v>
      </c>
      <c r="C70" s="109"/>
      <c r="D70" s="110">
        <f t="shared" si="4"/>
        <v>0</v>
      </c>
      <c r="E70" s="78">
        <f t="shared" si="5"/>
        <v>0</v>
      </c>
      <c r="F70" s="99"/>
    </row>
    <row r="71" spans="1:6" ht="12.75" customHeight="1" x14ac:dyDescent="0.25">
      <c r="A71" s="70" t="s">
        <v>865</v>
      </c>
      <c r="B71" s="71" t="s">
        <v>866</v>
      </c>
      <c r="C71" s="109"/>
      <c r="D71" s="110">
        <f t="shared" si="4"/>
        <v>0</v>
      </c>
      <c r="E71" s="78">
        <f t="shared" si="5"/>
        <v>0</v>
      </c>
      <c r="F71" s="99"/>
    </row>
    <row r="72" spans="1:6" ht="12.75" customHeight="1" x14ac:dyDescent="0.25">
      <c r="A72" s="70" t="s">
        <v>867</v>
      </c>
      <c r="B72" s="71" t="s">
        <v>868</v>
      </c>
      <c r="C72" s="109"/>
      <c r="D72" s="110">
        <f t="shared" ref="D72:D104" si="6">+C72+E72</f>
        <v>0</v>
      </c>
      <c r="E72" s="78">
        <f t="shared" si="5"/>
        <v>0</v>
      </c>
      <c r="F72" s="99"/>
    </row>
    <row r="73" spans="1:6" ht="12.75" customHeight="1" x14ac:dyDescent="0.25">
      <c r="A73" s="70" t="s">
        <v>869</v>
      </c>
      <c r="B73" s="71" t="s">
        <v>870</v>
      </c>
      <c r="C73" s="109"/>
      <c r="D73" s="110">
        <f t="shared" si="6"/>
        <v>0</v>
      </c>
      <c r="E73" s="78">
        <f t="shared" si="5"/>
        <v>0</v>
      </c>
      <c r="F73" s="99"/>
    </row>
    <row r="74" spans="1:6" ht="12.75" customHeight="1" x14ac:dyDescent="0.25">
      <c r="A74" s="70" t="s">
        <v>871</v>
      </c>
      <c r="B74" s="71" t="s">
        <v>870</v>
      </c>
      <c r="C74" s="109"/>
      <c r="D74" s="110">
        <f t="shared" si="6"/>
        <v>0</v>
      </c>
      <c r="E74" s="78">
        <f t="shared" si="5"/>
        <v>0</v>
      </c>
      <c r="F74" s="99"/>
    </row>
    <row r="75" spans="1:6" ht="12.75" customHeight="1" x14ac:dyDescent="0.25">
      <c r="A75" s="70" t="s">
        <v>872</v>
      </c>
      <c r="B75" s="71" t="s">
        <v>873</v>
      </c>
      <c r="C75" s="109"/>
      <c r="D75" s="110">
        <f t="shared" si="6"/>
        <v>0</v>
      </c>
      <c r="E75" s="78">
        <f t="shared" si="5"/>
        <v>0</v>
      </c>
      <c r="F75" s="99"/>
    </row>
    <row r="76" spans="1:6" ht="12.75" customHeight="1" x14ac:dyDescent="0.25">
      <c r="A76" s="70" t="s">
        <v>874</v>
      </c>
      <c r="B76" s="71" t="s">
        <v>875</v>
      </c>
      <c r="C76" s="109"/>
      <c r="D76" s="110">
        <f t="shared" si="6"/>
        <v>0</v>
      </c>
      <c r="E76" s="78">
        <f t="shared" si="5"/>
        <v>0</v>
      </c>
      <c r="F76" s="99"/>
    </row>
    <row r="77" spans="1:6" ht="12.75" customHeight="1" x14ac:dyDescent="0.25">
      <c r="A77" s="70" t="s">
        <v>924</v>
      </c>
      <c r="B77" s="71" t="s">
        <v>925</v>
      </c>
      <c r="C77" s="109">
        <v>1105.1199999999999</v>
      </c>
      <c r="D77" s="110">
        <f t="shared" si="6"/>
        <v>1105.1199999999999</v>
      </c>
      <c r="E77" s="78">
        <f t="shared" si="5"/>
        <v>0</v>
      </c>
      <c r="F77" s="99"/>
    </row>
    <row r="78" spans="1:6" ht="12.75" customHeight="1" x14ac:dyDescent="0.25">
      <c r="A78" s="70" t="s">
        <v>876</v>
      </c>
      <c r="B78" s="71" t="s">
        <v>877</v>
      </c>
      <c r="C78" s="109"/>
      <c r="D78" s="110">
        <f t="shared" si="6"/>
        <v>0</v>
      </c>
      <c r="E78" s="78">
        <f t="shared" si="5"/>
        <v>0</v>
      </c>
      <c r="F78" s="99"/>
    </row>
    <row r="79" spans="1:6" ht="12.75" customHeight="1" x14ac:dyDescent="0.25">
      <c r="A79" s="70" t="s">
        <v>878</v>
      </c>
      <c r="B79" s="71" t="s">
        <v>5</v>
      </c>
      <c r="C79" s="109"/>
      <c r="D79" s="110">
        <f t="shared" si="6"/>
        <v>0</v>
      </c>
      <c r="E79" s="78">
        <f t="shared" si="5"/>
        <v>0</v>
      </c>
      <c r="F79" s="99"/>
    </row>
    <row r="80" spans="1:6" ht="12.75" customHeight="1" x14ac:dyDescent="0.25">
      <c r="A80" s="70" t="s">
        <v>879</v>
      </c>
      <c r="B80" s="71" t="s">
        <v>880</v>
      </c>
      <c r="C80" s="109"/>
      <c r="D80" s="110">
        <f t="shared" si="6"/>
        <v>0</v>
      </c>
      <c r="E80" s="78">
        <f t="shared" si="5"/>
        <v>0</v>
      </c>
      <c r="F80" s="99"/>
    </row>
    <row r="81" spans="1:6" ht="12.75" customHeight="1" x14ac:dyDescent="0.25">
      <c r="A81" s="70" t="s">
        <v>951</v>
      </c>
      <c r="B81" s="71" t="s">
        <v>952</v>
      </c>
      <c r="C81" s="86"/>
      <c r="D81" s="90">
        <f t="shared" si="6"/>
        <v>0</v>
      </c>
      <c r="E81" s="78">
        <f t="shared" si="5"/>
        <v>0</v>
      </c>
      <c r="F81" s="99"/>
    </row>
    <row r="82" spans="1:6" ht="12.75" customHeight="1" x14ac:dyDescent="0.25">
      <c r="A82" s="70" t="s">
        <v>962</v>
      </c>
      <c r="B82" s="71" t="s">
        <v>961</v>
      </c>
      <c r="C82" s="109">
        <v>7500</v>
      </c>
      <c r="D82" s="110">
        <f t="shared" si="6"/>
        <v>7500</v>
      </c>
      <c r="E82" s="78">
        <f t="shared" si="5"/>
        <v>0</v>
      </c>
      <c r="F82" s="99"/>
    </row>
    <row r="83" spans="1:6" ht="12.75" customHeight="1" x14ac:dyDescent="0.25">
      <c r="A83" s="70" t="s">
        <v>881</v>
      </c>
      <c r="B83" s="71" t="s">
        <v>730</v>
      </c>
      <c r="C83" s="109">
        <v>742.25</v>
      </c>
      <c r="D83" s="110">
        <f t="shared" si="6"/>
        <v>742.25</v>
      </c>
      <c r="E83" s="78">
        <f t="shared" si="5"/>
        <v>0</v>
      </c>
      <c r="F83" s="99"/>
    </row>
    <row r="84" spans="1:6" ht="12.75" customHeight="1" x14ac:dyDescent="0.25">
      <c r="A84" s="70" t="s">
        <v>882</v>
      </c>
      <c r="B84" s="71" t="s">
        <v>883</v>
      </c>
      <c r="C84" s="109"/>
      <c r="D84" s="110">
        <f t="shared" si="6"/>
        <v>0</v>
      </c>
      <c r="E84" s="78">
        <f t="shared" si="5"/>
        <v>0</v>
      </c>
      <c r="F84" s="99"/>
    </row>
    <row r="85" spans="1:6" ht="12.75" customHeight="1" x14ac:dyDescent="0.25">
      <c r="A85" s="70" t="s">
        <v>914</v>
      </c>
      <c r="B85" s="71" t="s">
        <v>916</v>
      </c>
      <c r="C85" s="109"/>
      <c r="D85" s="110">
        <f t="shared" si="6"/>
        <v>0</v>
      </c>
      <c r="E85" s="78">
        <f t="shared" si="5"/>
        <v>0</v>
      </c>
      <c r="F85" s="99"/>
    </row>
    <row r="86" spans="1:6" ht="12.75" customHeight="1" x14ac:dyDescent="0.25">
      <c r="A86" s="70" t="s">
        <v>915</v>
      </c>
      <c r="B86" s="71" t="s">
        <v>917</v>
      </c>
      <c r="C86" s="109"/>
      <c r="D86" s="110">
        <f t="shared" si="6"/>
        <v>0</v>
      </c>
      <c r="E86" s="78">
        <f t="shared" si="5"/>
        <v>0</v>
      </c>
      <c r="F86" s="99"/>
    </row>
    <row r="87" spans="1:6" ht="12.75" customHeight="1" x14ac:dyDescent="0.25">
      <c r="A87" s="70" t="s">
        <v>921</v>
      </c>
      <c r="B87" s="71" t="s">
        <v>922</v>
      </c>
      <c r="C87" s="109"/>
      <c r="D87" s="110">
        <f t="shared" si="6"/>
        <v>0</v>
      </c>
      <c r="E87" s="78">
        <f t="shared" si="5"/>
        <v>0</v>
      </c>
      <c r="F87" s="99"/>
    </row>
    <row r="88" spans="1:6" ht="12.75" customHeight="1" x14ac:dyDescent="0.25">
      <c r="A88" s="70" t="s">
        <v>700</v>
      </c>
      <c r="B88" s="71" t="s">
        <v>884</v>
      </c>
      <c r="C88" s="109">
        <v>108.68</v>
      </c>
      <c r="D88" s="110">
        <f t="shared" si="6"/>
        <v>108.68</v>
      </c>
      <c r="E88" s="78">
        <f t="shared" si="5"/>
        <v>0</v>
      </c>
      <c r="F88" s="99"/>
    </row>
    <row r="89" spans="1:6" ht="12.75" customHeight="1" x14ac:dyDescent="0.25">
      <c r="A89" s="70" t="s">
        <v>601</v>
      </c>
      <c r="B89" s="71" t="s">
        <v>885</v>
      </c>
      <c r="C89" s="109"/>
      <c r="D89" s="110">
        <f t="shared" si="6"/>
        <v>0</v>
      </c>
      <c r="E89" s="78">
        <f t="shared" si="5"/>
        <v>0</v>
      </c>
      <c r="F89" s="99"/>
    </row>
    <row r="90" spans="1:6" ht="12.75" customHeight="1" x14ac:dyDescent="0.25">
      <c r="A90" s="70" t="s">
        <v>886</v>
      </c>
      <c r="B90" s="71" t="s">
        <v>887</v>
      </c>
      <c r="C90" s="109">
        <v>-3.74</v>
      </c>
      <c r="D90" s="110">
        <f t="shared" si="6"/>
        <v>-3.74</v>
      </c>
      <c r="E90" s="78">
        <f t="shared" si="5"/>
        <v>0</v>
      </c>
      <c r="F90" s="99"/>
    </row>
    <row r="91" spans="1:6" ht="12.75" customHeight="1" x14ac:dyDescent="0.25">
      <c r="A91" s="70" t="s">
        <v>1047</v>
      </c>
      <c r="B91" s="71" t="s">
        <v>1060</v>
      </c>
      <c r="C91" s="109"/>
      <c r="D91" s="110">
        <f t="shared" si="6"/>
        <v>0</v>
      </c>
      <c r="E91" s="78">
        <f t="shared" si="5"/>
        <v>0</v>
      </c>
      <c r="F91" s="99"/>
    </row>
    <row r="92" spans="1:6" ht="12.75" customHeight="1" x14ac:dyDescent="0.25">
      <c r="A92" s="70" t="s">
        <v>282</v>
      </c>
      <c r="B92" s="71" t="s">
        <v>888</v>
      </c>
      <c r="C92" s="109"/>
      <c r="D92" s="110">
        <f t="shared" si="6"/>
        <v>0</v>
      </c>
      <c r="E92" s="78">
        <f t="shared" si="5"/>
        <v>0</v>
      </c>
      <c r="F92" s="99"/>
    </row>
    <row r="93" spans="1:6" ht="12.75" customHeight="1" x14ac:dyDescent="0.25">
      <c r="A93" s="70" t="s">
        <v>889</v>
      </c>
      <c r="B93" s="71" t="s">
        <v>890</v>
      </c>
      <c r="C93" s="109">
        <v>416.66</v>
      </c>
      <c r="D93" s="110">
        <f t="shared" si="6"/>
        <v>416.66</v>
      </c>
      <c r="E93" s="78">
        <f t="shared" si="5"/>
        <v>0</v>
      </c>
      <c r="F93" s="99"/>
    </row>
    <row r="94" spans="1:6" ht="12.75" customHeight="1" x14ac:dyDescent="0.25">
      <c r="A94" s="67" t="s">
        <v>891</v>
      </c>
      <c r="B94" s="71" t="s">
        <v>892</v>
      </c>
      <c r="C94" s="109">
        <v>71.319999999999993</v>
      </c>
      <c r="D94" s="110">
        <f t="shared" si="6"/>
        <v>71.319999999999993</v>
      </c>
      <c r="E94" s="78">
        <f t="shared" si="5"/>
        <v>0</v>
      </c>
      <c r="F94" s="99"/>
    </row>
    <row r="95" spans="1:6" ht="12.75" customHeight="1" x14ac:dyDescent="0.25">
      <c r="A95" s="67" t="s">
        <v>1077</v>
      </c>
      <c r="B95" s="71" t="s">
        <v>1078</v>
      </c>
      <c r="C95" s="109">
        <v>-15030</v>
      </c>
      <c r="D95" s="110">
        <f t="shared" si="6"/>
        <v>-15030</v>
      </c>
      <c r="E95" s="78">
        <f t="shared" si="5"/>
        <v>0</v>
      </c>
      <c r="F95" s="99"/>
    </row>
    <row r="96" spans="1:6" ht="12.75" customHeight="1" x14ac:dyDescent="0.25">
      <c r="A96" s="70" t="s">
        <v>704</v>
      </c>
      <c r="B96" s="71" t="s">
        <v>893</v>
      </c>
      <c r="C96" s="109">
        <v>227.16</v>
      </c>
      <c r="D96" s="110">
        <f t="shared" si="6"/>
        <v>227.16</v>
      </c>
      <c r="E96" s="78">
        <f t="shared" si="5"/>
        <v>0</v>
      </c>
      <c r="F96" s="99"/>
    </row>
    <row r="97" spans="1:6" ht="12.75" customHeight="1" x14ac:dyDescent="0.25">
      <c r="A97" s="70" t="s">
        <v>894</v>
      </c>
      <c r="B97" s="71" t="s">
        <v>3</v>
      </c>
      <c r="C97" s="109"/>
      <c r="D97" s="110">
        <f t="shared" si="6"/>
        <v>0</v>
      </c>
      <c r="E97" s="78">
        <f t="shared" si="5"/>
        <v>0</v>
      </c>
      <c r="F97" s="99"/>
    </row>
    <row r="98" spans="1:6" ht="12.75" customHeight="1" x14ac:dyDescent="0.25">
      <c r="A98" s="70" t="s">
        <v>895</v>
      </c>
      <c r="B98" s="71" t="s">
        <v>896</v>
      </c>
      <c r="C98" s="109"/>
      <c r="D98" s="110">
        <f t="shared" si="6"/>
        <v>0</v>
      </c>
      <c r="E98" s="78">
        <f t="shared" si="5"/>
        <v>0</v>
      </c>
      <c r="F98" s="99"/>
    </row>
    <row r="99" spans="1:6" ht="12.75" customHeight="1" x14ac:dyDescent="0.25">
      <c r="A99" s="70" t="s">
        <v>897</v>
      </c>
      <c r="B99" s="71" t="s">
        <v>92</v>
      </c>
      <c r="C99" s="109"/>
      <c r="D99" s="110">
        <f t="shared" si="6"/>
        <v>0</v>
      </c>
      <c r="E99" s="78">
        <f t="shared" si="5"/>
        <v>0</v>
      </c>
      <c r="F99" s="99"/>
    </row>
    <row r="100" spans="1:6" ht="12.75" customHeight="1" x14ac:dyDescent="0.25">
      <c r="A100" s="70" t="s">
        <v>291</v>
      </c>
      <c r="B100" s="71" t="s">
        <v>14</v>
      </c>
      <c r="C100" s="109">
        <v>98.15</v>
      </c>
      <c r="D100" s="110">
        <f t="shared" si="6"/>
        <v>98.15</v>
      </c>
      <c r="E100" s="78">
        <f t="shared" si="5"/>
        <v>0</v>
      </c>
      <c r="F100" s="99"/>
    </row>
    <row r="101" spans="1:6" ht="12.75" customHeight="1" x14ac:dyDescent="0.25">
      <c r="A101" s="70" t="s">
        <v>898</v>
      </c>
      <c r="B101" s="71" t="s">
        <v>959</v>
      </c>
      <c r="C101" s="109">
        <v>5208.6499999999996</v>
      </c>
      <c r="D101" s="110">
        <f t="shared" si="6"/>
        <v>5208.6499999999996</v>
      </c>
      <c r="E101" s="78">
        <f t="shared" si="5"/>
        <v>0</v>
      </c>
      <c r="F101" s="99"/>
    </row>
    <row r="102" spans="1:6" ht="12.75" customHeight="1" x14ac:dyDescent="0.25">
      <c r="A102" s="70" t="s">
        <v>372</v>
      </c>
      <c r="B102" s="71" t="s">
        <v>164</v>
      </c>
      <c r="C102" s="109"/>
      <c r="D102" s="110">
        <f t="shared" si="6"/>
        <v>0</v>
      </c>
      <c r="E102" s="78">
        <f t="shared" si="5"/>
        <v>0</v>
      </c>
      <c r="F102" s="99"/>
    </row>
    <row r="103" spans="1:6" ht="12.75" customHeight="1" x14ac:dyDescent="0.25">
      <c r="A103" s="70" t="s">
        <v>899</v>
      </c>
      <c r="B103" s="71" t="s">
        <v>15</v>
      </c>
      <c r="C103" s="109">
        <v>1293.33</v>
      </c>
      <c r="D103" s="110">
        <f t="shared" si="6"/>
        <v>1293.33</v>
      </c>
      <c r="E103" s="78">
        <f t="shared" si="5"/>
        <v>0</v>
      </c>
      <c r="F103" s="99"/>
    </row>
    <row r="104" spans="1:6" ht="12.75" customHeight="1" x14ac:dyDescent="0.25">
      <c r="A104" s="70" t="s">
        <v>900</v>
      </c>
      <c r="B104" s="71" t="s">
        <v>972</v>
      </c>
      <c r="C104" s="109"/>
      <c r="D104" s="110">
        <f t="shared" si="6"/>
        <v>0</v>
      </c>
      <c r="E104" s="78">
        <f t="shared" si="5"/>
        <v>0</v>
      </c>
      <c r="F104" s="99"/>
    </row>
    <row r="105" spans="1:6" ht="12.75" customHeight="1" x14ac:dyDescent="0.25">
      <c r="A105" s="71" t="s">
        <v>967</v>
      </c>
      <c r="B105" s="67" t="s">
        <v>979</v>
      </c>
      <c r="C105" s="109"/>
      <c r="D105" s="110">
        <f t="shared" ref="D105:D121" si="7">+C105+E105</f>
        <v>0</v>
      </c>
      <c r="E105" s="78">
        <f t="shared" ref="E105:E121" si="8">SUM(F105:F105)</f>
        <v>0</v>
      </c>
      <c r="F105" s="99"/>
    </row>
    <row r="106" spans="1:6" ht="12.75" customHeight="1" x14ac:dyDescent="0.25">
      <c r="A106" s="71" t="s">
        <v>968</v>
      </c>
      <c r="B106" s="67" t="s">
        <v>980</v>
      </c>
      <c r="C106" s="109"/>
      <c r="D106" s="110">
        <f t="shared" si="7"/>
        <v>0</v>
      </c>
      <c r="E106" s="78">
        <f t="shared" si="8"/>
        <v>0</v>
      </c>
      <c r="F106" s="99"/>
    </row>
    <row r="107" spans="1:6" ht="12.75" customHeight="1" x14ac:dyDescent="0.25">
      <c r="A107" s="71" t="s">
        <v>969</v>
      </c>
      <c r="B107" s="67" t="s">
        <v>981</v>
      </c>
      <c r="C107" s="109"/>
      <c r="D107" s="110">
        <f t="shared" si="7"/>
        <v>0</v>
      </c>
      <c r="E107" s="78">
        <f t="shared" si="8"/>
        <v>0</v>
      </c>
      <c r="F107" s="99"/>
    </row>
    <row r="108" spans="1:6" ht="12.75" customHeight="1" x14ac:dyDescent="0.25">
      <c r="A108" s="71" t="s">
        <v>970</v>
      </c>
      <c r="B108" s="67" t="s">
        <v>982</v>
      </c>
      <c r="C108" s="109"/>
      <c r="D108" s="110">
        <f t="shared" si="7"/>
        <v>0</v>
      </c>
      <c r="E108" s="78">
        <f t="shared" si="8"/>
        <v>0</v>
      </c>
      <c r="F108" s="99"/>
    </row>
    <row r="109" spans="1:6" ht="12.75" customHeight="1" x14ac:dyDescent="0.25">
      <c r="A109" s="71" t="s">
        <v>973</v>
      </c>
      <c r="B109" s="67" t="s">
        <v>983</v>
      </c>
      <c r="C109" s="109"/>
      <c r="D109" s="110">
        <f t="shared" si="7"/>
        <v>0</v>
      </c>
      <c r="E109" s="78">
        <f t="shared" si="8"/>
        <v>0</v>
      </c>
      <c r="F109" s="99"/>
    </row>
    <row r="110" spans="1:6" ht="12.75" customHeight="1" x14ac:dyDescent="0.25">
      <c r="A110" s="71" t="s">
        <v>971</v>
      </c>
      <c r="B110" s="67" t="s">
        <v>984</v>
      </c>
      <c r="C110" s="109"/>
      <c r="D110" s="110">
        <f t="shared" si="7"/>
        <v>0</v>
      </c>
      <c r="E110" s="78">
        <f t="shared" si="8"/>
        <v>0</v>
      </c>
      <c r="F110" s="99"/>
    </row>
    <row r="111" spans="1:6" ht="12.75" customHeight="1" x14ac:dyDescent="0.25">
      <c r="A111" s="71" t="s">
        <v>999</v>
      </c>
      <c r="B111" s="67" t="s">
        <v>1000</v>
      </c>
      <c r="C111" s="109"/>
      <c r="D111" s="110">
        <f t="shared" si="7"/>
        <v>0</v>
      </c>
      <c r="E111" s="78">
        <f t="shared" si="8"/>
        <v>0</v>
      </c>
      <c r="F111" s="99"/>
    </row>
    <row r="112" spans="1:6" ht="12.75" customHeight="1" x14ac:dyDescent="0.25">
      <c r="A112" s="71" t="s">
        <v>998</v>
      </c>
      <c r="B112" s="67" t="s">
        <v>1089</v>
      </c>
      <c r="C112" s="109">
        <v>12931.16</v>
      </c>
      <c r="D112" s="110">
        <f t="shared" si="7"/>
        <v>12931.16</v>
      </c>
      <c r="E112" s="78">
        <f t="shared" si="8"/>
        <v>0</v>
      </c>
      <c r="F112" s="99"/>
    </row>
    <row r="113" spans="1:6" ht="12.75" customHeight="1" x14ac:dyDescent="0.25">
      <c r="A113" s="70" t="s">
        <v>901</v>
      </c>
      <c r="B113" s="71" t="s">
        <v>902</v>
      </c>
      <c r="C113" s="109"/>
      <c r="D113" s="110">
        <f t="shared" si="7"/>
        <v>0</v>
      </c>
      <c r="E113" s="78">
        <f t="shared" si="8"/>
        <v>0</v>
      </c>
      <c r="F113" s="99"/>
    </row>
    <row r="114" spans="1:6" ht="12.75" customHeight="1" x14ac:dyDescent="0.25">
      <c r="A114" s="70" t="s">
        <v>903</v>
      </c>
      <c r="B114" s="71" t="s">
        <v>739</v>
      </c>
      <c r="C114" s="109">
        <v>482.46</v>
      </c>
      <c r="D114" s="110">
        <f t="shared" si="7"/>
        <v>482.46</v>
      </c>
      <c r="E114" s="78">
        <f t="shared" si="8"/>
        <v>0</v>
      </c>
      <c r="F114" s="99"/>
    </row>
    <row r="115" spans="1:6" ht="12.75" customHeight="1" x14ac:dyDescent="0.25">
      <c r="A115" s="70" t="s">
        <v>918</v>
      </c>
      <c r="B115" s="71" t="s">
        <v>960</v>
      </c>
      <c r="C115" s="109"/>
      <c r="D115" s="110">
        <f t="shared" si="7"/>
        <v>0</v>
      </c>
      <c r="E115" s="78">
        <f t="shared" si="8"/>
        <v>0</v>
      </c>
      <c r="F115" s="99"/>
    </row>
    <row r="116" spans="1:6" ht="12.75" customHeight="1" x14ac:dyDescent="0.25">
      <c r="A116" s="70" t="s">
        <v>904</v>
      </c>
      <c r="B116" s="71" t="s">
        <v>905</v>
      </c>
      <c r="C116" s="109">
        <v>927.54</v>
      </c>
      <c r="D116" s="110">
        <f t="shared" si="7"/>
        <v>927.54</v>
      </c>
      <c r="E116" s="78">
        <f t="shared" si="8"/>
        <v>0</v>
      </c>
      <c r="F116" s="99"/>
    </row>
    <row r="117" spans="1:6" ht="12.75" customHeight="1" x14ac:dyDescent="0.25">
      <c r="A117" s="70" t="s">
        <v>906</v>
      </c>
      <c r="B117" s="71" t="s">
        <v>907</v>
      </c>
      <c r="C117" s="109">
        <v>7293.75</v>
      </c>
      <c r="D117" s="110">
        <f t="shared" si="7"/>
        <v>7293.75</v>
      </c>
      <c r="E117" s="78">
        <f t="shared" si="8"/>
        <v>0</v>
      </c>
      <c r="F117" s="99"/>
    </row>
    <row r="118" spans="1:6" ht="12.75" customHeight="1" x14ac:dyDescent="0.25">
      <c r="A118" s="70" t="s">
        <v>908</v>
      </c>
      <c r="B118" s="71" t="s">
        <v>909</v>
      </c>
      <c r="C118" s="109"/>
      <c r="D118" s="110">
        <f t="shared" si="7"/>
        <v>0</v>
      </c>
      <c r="E118" s="78">
        <f t="shared" si="8"/>
        <v>0</v>
      </c>
      <c r="F118" s="99"/>
    </row>
    <row r="119" spans="1:6" ht="12.75" customHeight="1" x14ac:dyDescent="0.25">
      <c r="A119" s="70" t="s">
        <v>910</v>
      </c>
      <c r="B119" s="71" t="s">
        <v>911</v>
      </c>
      <c r="C119" s="109">
        <v>3278.03</v>
      </c>
      <c r="D119" s="110">
        <f t="shared" si="7"/>
        <v>3278.03</v>
      </c>
      <c r="E119" s="78">
        <f t="shared" si="8"/>
        <v>0</v>
      </c>
      <c r="F119" s="99"/>
    </row>
    <row r="120" spans="1:6" ht="12.75" customHeight="1" x14ac:dyDescent="0.25">
      <c r="A120" s="70" t="s">
        <v>912</v>
      </c>
      <c r="B120" s="71" t="s">
        <v>821</v>
      </c>
      <c r="C120" s="109"/>
      <c r="D120" s="110">
        <f t="shared" si="7"/>
        <v>0</v>
      </c>
      <c r="E120" s="78">
        <f t="shared" si="8"/>
        <v>0</v>
      </c>
      <c r="F120" s="99"/>
    </row>
    <row r="121" spans="1:6" ht="12.75" customHeight="1" thickBot="1" x14ac:dyDescent="0.3">
      <c r="A121" s="72" t="s">
        <v>919</v>
      </c>
      <c r="B121" s="73" t="s">
        <v>920</v>
      </c>
      <c r="C121" s="111"/>
      <c r="D121" s="112">
        <f t="shared" si="7"/>
        <v>0</v>
      </c>
      <c r="E121" s="78">
        <f t="shared" si="8"/>
        <v>0</v>
      </c>
      <c r="F121" s="103"/>
    </row>
    <row r="122" spans="1:6" ht="11.15" customHeight="1" x14ac:dyDescent="0.25">
      <c r="C122" s="84"/>
      <c r="D122" s="84"/>
      <c r="E122" s="76"/>
    </row>
    <row r="123" spans="1:6" ht="11.15" customHeight="1" x14ac:dyDescent="0.25">
      <c r="C123" s="84"/>
      <c r="D123" s="84">
        <f>SUM(D38:D121)</f>
        <v>14205.779999999997</v>
      </c>
      <c r="E123" s="77"/>
      <c r="F123" s="87">
        <f t="shared" ref="F123" si="9">SUM(F4:F121)</f>
        <v>0</v>
      </c>
    </row>
    <row r="124" spans="1:6" ht="11.15" customHeight="1" x14ac:dyDescent="0.25">
      <c r="C124" s="84"/>
      <c r="D124" s="84"/>
      <c r="E124" s="77"/>
    </row>
    <row r="125" spans="1:6" ht="11.15" customHeight="1" x14ac:dyDescent="0.25">
      <c r="C125" s="84"/>
      <c r="D125" s="84">
        <f>ROUND(SUM(D4:D121),2)</f>
        <v>0</v>
      </c>
      <c r="E125" s="77"/>
    </row>
    <row r="126" spans="1:6" ht="11.15" customHeight="1" x14ac:dyDescent="0.25">
      <c r="C126" s="84"/>
      <c r="D126" s="84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topLeftCell="A58" zoomScale="90" zoomScaleNormal="90" zoomScaleSheetLayoutView="70" workbookViewId="0">
      <pane xSplit="3" topLeftCell="D1" activePane="topRight" state="frozen"/>
      <selection pane="topRight" activeCell="C76" sqref="C76"/>
    </sheetView>
  </sheetViews>
  <sheetFormatPr defaultColWidth="9.1796875" defaultRowHeight="11.15" customHeight="1" x14ac:dyDescent="0.25"/>
  <cols>
    <col min="1" max="1" width="14.54296875" style="67" bestFit="1" customWidth="1"/>
    <col min="2" max="2" width="39.54296875" style="67" bestFit="1" customWidth="1"/>
    <col min="3" max="4" width="18.54296875" style="87" customWidth="1"/>
    <col min="5" max="5" width="16.26953125" style="67" bestFit="1" customWidth="1"/>
    <col min="6" max="6" width="15.453125" style="87" bestFit="1" customWidth="1"/>
    <col min="7" max="7" width="15.26953125" style="87" hidden="1" customWidth="1"/>
    <col min="8" max="9" width="14.26953125" style="87" hidden="1" customWidth="1"/>
    <col min="10" max="12" width="13" style="87" hidden="1" customWidth="1"/>
    <col min="13" max="13" width="13" style="107" hidden="1" customWidth="1"/>
    <col min="14" max="14" width="13" style="108" hidden="1" customWidth="1"/>
    <col min="15" max="17" width="13" style="87" hidden="1" customWidth="1"/>
    <col min="18" max="18" width="11.26953125" style="67" bestFit="1" customWidth="1"/>
    <col min="19" max="19" width="9.1796875" style="67"/>
    <col min="20" max="20" width="59.81640625" style="67" bestFit="1" customWidth="1"/>
    <col min="21" max="25" width="9.1796875" style="67"/>
    <col min="26" max="26" width="13.7265625" style="67" bestFit="1" customWidth="1"/>
    <col min="27" max="16384" width="9.1796875" style="67"/>
  </cols>
  <sheetData>
    <row r="1" spans="1:27" s="65" customFormat="1" ht="18" thickBot="1" x14ac:dyDescent="0.3">
      <c r="A1" s="62" t="s">
        <v>992</v>
      </c>
      <c r="B1" s="63"/>
      <c r="C1" s="81"/>
      <c r="D1" s="81"/>
      <c r="E1" s="64"/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27" ht="11.15" customHeight="1" thickBot="1" x14ac:dyDescent="0.3">
      <c r="A2" s="66" t="s">
        <v>785</v>
      </c>
      <c r="B2" s="66" t="s">
        <v>786</v>
      </c>
      <c r="C2" s="82" t="s">
        <v>963</v>
      </c>
      <c r="D2" s="82" t="s">
        <v>923</v>
      </c>
      <c r="E2" s="401" t="s">
        <v>931</v>
      </c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2"/>
    </row>
    <row r="3" spans="1:27" ht="11.15" customHeight="1" thickBot="1" x14ac:dyDescent="0.3">
      <c r="A3" s="68"/>
      <c r="B3" s="68"/>
      <c r="C3" s="83">
        <f>SUM(C5:C121)</f>
        <v>5732.6200000001809</v>
      </c>
      <c r="D3" s="83">
        <f>SUM(D4:D121)</f>
        <v>19230.729999999909</v>
      </c>
      <c r="E3" s="69">
        <f>SUM(E4:E121)</f>
        <v>-5732.6200000001809</v>
      </c>
      <c r="F3" s="93"/>
      <c r="G3" s="94" t="s">
        <v>935</v>
      </c>
      <c r="H3" s="94" t="s">
        <v>936</v>
      </c>
      <c r="I3" s="94" t="s">
        <v>937</v>
      </c>
      <c r="J3" s="94" t="s">
        <v>938</v>
      </c>
      <c r="K3" s="94" t="s">
        <v>939</v>
      </c>
      <c r="L3" s="94" t="s">
        <v>940</v>
      </c>
      <c r="M3" s="94" t="s">
        <v>941</v>
      </c>
      <c r="N3" s="94" t="s">
        <v>942</v>
      </c>
      <c r="O3" s="94" t="s">
        <v>943</v>
      </c>
      <c r="P3" s="94" t="s">
        <v>944</v>
      </c>
      <c r="Q3" s="95" t="s">
        <v>945</v>
      </c>
    </row>
    <row r="4" spans="1:27" ht="12.75" customHeight="1" x14ac:dyDescent="0.25">
      <c r="A4" s="70">
        <v>9999</v>
      </c>
      <c r="B4" s="71" t="s">
        <v>954</v>
      </c>
      <c r="C4" s="87">
        <v>-734.47</v>
      </c>
      <c r="D4" s="88">
        <f>+C4+E4</f>
        <v>-734.47</v>
      </c>
      <c r="E4" s="78">
        <f>SUM(F4:Q4)</f>
        <v>0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27" ht="12.75" customHeight="1" x14ac:dyDescent="0.25">
      <c r="A5" s="70" t="s">
        <v>787</v>
      </c>
      <c r="B5" s="71" t="s">
        <v>154</v>
      </c>
      <c r="C5" s="84">
        <v>745119</v>
      </c>
      <c r="D5" s="88">
        <f>+C5+E5</f>
        <v>745119</v>
      </c>
      <c r="E5" s="78">
        <f t="shared" ref="E5:E35" si="0">SUM(F5:Q5)</f>
        <v>0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Z5" s="322"/>
      <c r="AA5" s="322"/>
    </row>
    <row r="6" spans="1:27" ht="12.75" customHeight="1" x14ac:dyDescent="0.25">
      <c r="A6" s="70" t="s">
        <v>1071</v>
      </c>
      <c r="B6" s="67" t="s">
        <v>1072</v>
      </c>
      <c r="C6" s="84">
        <v>84141.28</v>
      </c>
      <c r="D6" s="88">
        <f t="shared" ref="D6:D35" si="1">+C6+E6</f>
        <v>84141.28</v>
      </c>
      <c r="E6" s="7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Z6" s="322"/>
      <c r="AA6" s="322"/>
    </row>
    <row r="7" spans="1:27" ht="12.75" customHeight="1" x14ac:dyDescent="0.25">
      <c r="A7" s="70" t="s">
        <v>1075</v>
      </c>
      <c r="B7" s="67" t="s">
        <v>1076</v>
      </c>
      <c r="C7" s="84">
        <v>-19965.2</v>
      </c>
      <c r="D7" s="88"/>
      <c r="E7" s="7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Z7" s="322"/>
      <c r="AA7" s="322"/>
    </row>
    <row r="8" spans="1:27" ht="12.75" customHeight="1" x14ac:dyDescent="0.25">
      <c r="A8" s="70" t="s">
        <v>788</v>
      </c>
      <c r="B8" s="71" t="s">
        <v>781</v>
      </c>
      <c r="C8" s="84"/>
      <c r="D8" s="88">
        <f t="shared" si="1"/>
        <v>0</v>
      </c>
      <c r="E8" s="78">
        <f t="shared" si="0"/>
        <v>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</row>
    <row r="9" spans="1:27" ht="12.75" customHeight="1" x14ac:dyDescent="0.25">
      <c r="A9" s="70" t="s">
        <v>789</v>
      </c>
      <c r="B9" s="71" t="s">
        <v>790</v>
      </c>
      <c r="C9" s="84">
        <v>1000</v>
      </c>
      <c r="D9" s="88">
        <f t="shared" si="1"/>
        <v>1000</v>
      </c>
      <c r="E9" s="78">
        <f t="shared" si="0"/>
        <v>0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9"/>
      <c r="Z9" s="322"/>
    </row>
    <row r="10" spans="1:27" ht="12.75" customHeight="1" x14ac:dyDescent="0.25">
      <c r="A10" s="70" t="s">
        <v>791</v>
      </c>
      <c r="B10" s="71" t="s">
        <v>792</v>
      </c>
      <c r="C10" s="84">
        <v>683.14</v>
      </c>
      <c r="D10" s="88">
        <f t="shared" si="1"/>
        <v>683.14</v>
      </c>
      <c r="E10" s="78">
        <f t="shared" si="0"/>
        <v>0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  <c r="Z10" s="322"/>
      <c r="AA10" s="322"/>
    </row>
    <row r="11" spans="1:27" ht="12.75" customHeight="1" x14ac:dyDescent="0.25">
      <c r="A11" s="70" t="s">
        <v>793</v>
      </c>
      <c r="B11" s="71" t="s">
        <v>794</v>
      </c>
      <c r="C11" s="84">
        <v>13384.49</v>
      </c>
      <c r="D11" s="88">
        <f t="shared" si="1"/>
        <v>13384.49</v>
      </c>
      <c r="E11" s="78">
        <f t="shared" si="0"/>
        <v>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  <c r="Z11" s="322"/>
      <c r="AA11" s="322"/>
    </row>
    <row r="12" spans="1:27" ht="12.75" customHeight="1" x14ac:dyDescent="0.25">
      <c r="A12" s="70" t="s">
        <v>795</v>
      </c>
      <c r="B12" s="71" t="s">
        <v>796</v>
      </c>
      <c r="C12" s="84"/>
      <c r="D12" s="88">
        <f t="shared" si="1"/>
        <v>0</v>
      </c>
      <c r="E12" s="78">
        <f t="shared" si="0"/>
        <v>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Z12" s="322"/>
      <c r="AA12" s="322"/>
    </row>
    <row r="13" spans="1:27" ht="12.75" customHeight="1" x14ac:dyDescent="0.25">
      <c r="A13" s="70" t="s">
        <v>995</v>
      </c>
      <c r="B13" s="71" t="s">
        <v>996</v>
      </c>
      <c r="C13" s="84"/>
      <c r="D13" s="88">
        <f t="shared" si="1"/>
        <v>0</v>
      </c>
      <c r="E13" s="78">
        <f t="shared" si="0"/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1:27" ht="12.75" customHeight="1" x14ac:dyDescent="0.25">
      <c r="A14" s="70" t="s">
        <v>797</v>
      </c>
      <c r="B14" s="71" t="s">
        <v>798</v>
      </c>
      <c r="C14" s="84">
        <v>-6089.6</v>
      </c>
      <c r="D14" s="88">
        <f t="shared" si="1"/>
        <v>-6089.6</v>
      </c>
      <c r="E14" s="78">
        <f t="shared" si="0"/>
        <v>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  <c r="Z14" s="322"/>
      <c r="AA14" s="322"/>
    </row>
    <row r="15" spans="1:27" ht="12.75" customHeight="1" x14ac:dyDescent="0.25">
      <c r="A15" s="70" t="s">
        <v>799</v>
      </c>
      <c r="B15" s="71" t="s">
        <v>780</v>
      </c>
      <c r="C15" s="84"/>
      <c r="D15" s="88">
        <f t="shared" si="1"/>
        <v>0</v>
      </c>
      <c r="E15" s="78">
        <f t="shared" si="0"/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Z15" s="322"/>
      <c r="AA15" s="322"/>
    </row>
    <row r="16" spans="1:27" ht="12.75" customHeight="1" x14ac:dyDescent="0.25">
      <c r="A16" s="70" t="s">
        <v>993</v>
      </c>
      <c r="B16" s="71" t="s">
        <v>994</v>
      </c>
      <c r="C16" s="84"/>
      <c r="D16" s="88">
        <f t="shared" si="1"/>
        <v>0</v>
      </c>
      <c r="E16" s="78">
        <f t="shared" si="0"/>
        <v>0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9"/>
    </row>
    <row r="17" spans="1:27" ht="12.75" customHeight="1" x14ac:dyDescent="0.25">
      <c r="A17" s="70" t="s">
        <v>816</v>
      </c>
      <c r="B17" s="71" t="s">
        <v>817</v>
      </c>
      <c r="C17" s="84">
        <v>2352.7800000000002</v>
      </c>
      <c r="D17" s="88">
        <f t="shared" si="1"/>
        <v>2352.7800000000002</v>
      </c>
      <c r="E17" s="78">
        <f t="shared" si="0"/>
        <v>0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9"/>
      <c r="Z17" s="322"/>
    </row>
    <row r="18" spans="1:27" ht="12.75" customHeight="1" x14ac:dyDescent="0.25">
      <c r="A18" s="70" t="s">
        <v>783</v>
      </c>
      <c r="B18" s="71" t="s">
        <v>170</v>
      </c>
      <c r="C18" s="84">
        <v>-60320.91</v>
      </c>
      <c r="D18" s="88">
        <f t="shared" si="1"/>
        <v>-60320.91</v>
      </c>
      <c r="E18" s="78">
        <f t="shared" si="0"/>
        <v>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  <c r="Z18" s="322"/>
      <c r="AA18" s="322"/>
    </row>
    <row r="19" spans="1:27" ht="12.75" customHeight="1" x14ac:dyDescent="0.25">
      <c r="A19" s="70" t="s">
        <v>694</v>
      </c>
      <c r="B19" s="71" t="s">
        <v>800</v>
      </c>
      <c r="C19" s="84"/>
      <c r="D19" s="88">
        <f t="shared" si="1"/>
        <v>0</v>
      </c>
      <c r="E19" s="78">
        <f t="shared" si="0"/>
        <v>0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00"/>
      <c r="Q19" s="99"/>
      <c r="Z19" s="322"/>
      <c r="AA19" s="322"/>
    </row>
    <row r="20" spans="1:27" ht="12.75" customHeight="1" x14ac:dyDescent="0.25">
      <c r="A20" s="70" t="s">
        <v>801</v>
      </c>
      <c r="B20" s="71" t="s">
        <v>802</v>
      </c>
      <c r="C20" s="84"/>
      <c r="D20" s="88">
        <f t="shared" si="1"/>
        <v>0</v>
      </c>
      <c r="E20" s="78">
        <f t="shared" si="0"/>
        <v>0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00"/>
      <c r="Q20" s="99"/>
    </row>
    <row r="21" spans="1:27" ht="12.75" customHeight="1" x14ac:dyDescent="0.25">
      <c r="A21" s="70" t="s">
        <v>926</v>
      </c>
      <c r="B21" s="71" t="s">
        <v>927</v>
      </c>
      <c r="C21" s="84"/>
      <c r="D21" s="88">
        <f t="shared" si="1"/>
        <v>0</v>
      </c>
      <c r="E21" s="78">
        <f t="shared" si="0"/>
        <v>0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100"/>
      <c r="Q21" s="99"/>
    </row>
    <row r="22" spans="1:27" ht="12.75" customHeight="1" x14ac:dyDescent="0.25">
      <c r="A22" s="70" t="s">
        <v>814</v>
      </c>
      <c r="B22" s="71" t="s">
        <v>815</v>
      </c>
      <c r="C22" s="84"/>
      <c r="D22" s="88">
        <f t="shared" si="1"/>
        <v>0</v>
      </c>
      <c r="E22" s="78">
        <f t="shared" si="0"/>
        <v>0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100"/>
      <c r="Q22" s="99"/>
    </row>
    <row r="23" spans="1:27" ht="12.75" customHeight="1" x14ac:dyDescent="0.25">
      <c r="A23" s="70" t="s">
        <v>664</v>
      </c>
      <c r="B23" s="71" t="s">
        <v>989</v>
      </c>
      <c r="C23" s="84">
        <v>-8045.48</v>
      </c>
      <c r="D23" s="88">
        <f t="shared" si="1"/>
        <v>-8045.48</v>
      </c>
      <c r="E23" s="78">
        <f t="shared" si="0"/>
        <v>0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00"/>
      <c r="Q23" s="99"/>
    </row>
    <row r="24" spans="1:27" ht="12.75" customHeight="1" x14ac:dyDescent="0.25">
      <c r="A24" s="70" t="s">
        <v>991</v>
      </c>
      <c r="B24" s="71" t="s">
        <v>990</v>
      </c>
      <c r="C24" s="84"/>
      <c r="D24" s="88">
        <f t="shared" si="1"/>
        <v>0</v>
      </c>
      <c r="E24" s="78">
        <f t="shared" si="0"/>
        <v>0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100"/>
      <c r="Q24" s="99"/>
    </row>
    <row r="25" spans="1:27" ht="12.75" customHeight="1" x14ac:dyDescent="0.25">
      <c r="A25" s="70" t="s">
        <v>803</v>
      </c>
      <c r="B25" s="71" t="s">
        <v>804</v>
      </c>
      <c r="C25" s="84"/>
      <c r="D25" s="88">
        <f t="shared" si="1"/>
        <v>0</v>
      </c>
      <c r="E25" s="78">
        <f t="shared" si="0"/>
        <v>0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100"/>
      <c r="Q25" s="99"/>
    </row>
    <row r="26" spans="1:27" ht="12.75" customHeight="1" x14ac:dyDescent="0.25">
      <c r="A26" s="70" t="s">
        <v>805</v>
      </c>
      <c r="B26" s="71" t="s">
        <v>806</v>
      </c>
      <c r="C26" s="84"/>
      <c r="D26" s="88">
        <f t="shared" si="1"/>
        <v>0</v>
      </c>
      <c r="E26" s="78">
        <f t="shared" si="0"/>
        <v>0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00"/>
      <c r="Q26" s="99"/>
    </row>
    <row r="27" spans="1:27" ht="12.75" customHeight="1" x14ac:dyDescent="0.25">
      <c r="A27" s="70" t="s">
        <v>697</v>
      </c>
      <c r="B27" s="71" t="s">
        <v>807</v>
      </c>
      <c r="C27" s="84"/>
      <c r="D27" s="88">
        <f t="shared" si="1"/>
        <v>0</v>
      </c>
      <c r="E27" s="78">
        <f t="shared" si="0"/>
        <v>0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00"/>
      <c r="Q27" s="99"/>
    </row>
    <row r="28" spans="1:27" ht="12.75" customHeight="1" x14ac:dyDescent="0.25">
      <c r="A28" s="70" t="s">
        <v>808</v>
      </c>
      <c r="B28" s="71" t="s">
        <v>809</v>
      </c>
      <c r="C28" s="84">
        <v>-162414.07999999999</v>
      </c>
      <c r="D28" s="88">
        <f t="shared" si="1"/>
        <v>-168146.70000000016</v>
      </c>
      <c r="E28" s="78">
        <f t="shared" si="0"/>
        <v>-5732.6200000001809</v>
      </c>
      <c r="F28" s="98">
        <f>-C3</f>
        <v>-5732.6200000001809</v>
      </c>
      <c r="G28" s="98"/>
      <c r="H28" s="98"/>
      <c r="I28" s="98"/>
      <c r="J28" s="98"/>
      <c r="K28" s="98"/>
      <c r="L28" s="98"/>
      <c r="M28" s="98"/>
      <c r="N28" s="98"/>
      <c r="O28" s="98"/>
      <c r="P28" s="100"/>
      <c r="Q28" s="99"/>
      <c r="Z28" s="322"/>
      <c r="AA28" s="322"/>
    </row>
    <row r="29" spans="1:27" ht="12.75" customHeight="1" x14ac:dyDescent="0.25">
      <c r="A29" s="70" t="s">
        <v>934</v>
      </c>
      <c r="B29" s="71" t="s">
        <v>953</v>
      </c>
      <c r="C29" s="84">
        <v>-31017.23</v>
      </c>
      <c r="D29" s="88">
        <f t="shared" si="1"/>
        <v>-31017.23</v>
      </c>
      <c r="E29" s="78">
        <f t="shared" si="0"/>
        <v>0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00"/>
      <c r="Q29" s="99"/>
      <c r="Z29" s="322"/>
      <c r="AA29" s="322"/>
    </row>
    <row r="30" spans="1:27" ht="12.75" customHeight="1" x14ac:dyDescent="0.25">
      <c r="A30" s="70" t="s">
        <v>810</v>
      </c>
      <c r="B30" s="71" t="s">
        <v>811</v>
      </c>
      <c r="C30" s="84">
        <v>-560452.76</v>
      </c>
      <c r="D30" s="88">
        <f t="shared" si="1"/>
        <v>-560452.76</v>
      </c>
      <c r="E30" s="78">
        <f t="shared" si="0"/>
        <v>0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00"/>
      <c r="Q30" s="99"/>
      <c r="Z30" s="322"/>
      <c r="AA30" s="322"/>
    </row>
    <row r="31" spans="1:27" ht="12.75" customHeight="1" x14ac:dyDescent="0.25">
      <c r="A31" s="70" t="s">
        <v>1044</v>
      </c>
      <c r="B31" s="71" t="s">
        <v>1056</v>
      </c>
      <c r="C31" s="84">
        <v>-13320.9</v>
      </c>
      <c r="D31" s="88">
        <f t="shared" si="1"/>
        <v>-13320.9</v>
      </c>
      <c r="E31" s="78">
        <f t="shared" si="0"/>
        <v>0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100"/>
      <c r="Q31" s="99"/>
      <c r="Z31" s="322"/>
      <c r="AA31" s="322"/>
    </row>
    <row r="32" spans="1:27" ht="12.75" customHeight="1" x14ac:dyDescent="0.25">
      <c r="A32" s="70" t="s">
        <v>1046</v>
      </c>
      <c r="B32" s="71" t="s">
        <v>1057</v>
      </c>
      <c r="C32" s="84">
        <v>32909.33</v>
      </c>
      <c r="D32" s="88">
        <f t="shared" si="1"/>
        <v>32909.33</v>
      </c>
      <c r="E32" s="78">
        <f t="shared" si="0"/>
        <v>0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00"/>
      <c r="Q32" s="99"/>
      <c r="Z32" s="322"/>
      <c r="AA32" s="322"/>
    </row>
    <row r="33" spans="1:27" ht="12.75" customHeight="1" x14ac:dyDescent="0.25">
      <c r="A33" s="70" t="s">
        <v>1045</v>
      </c>
      <c r="B33" s="71" t="s">
        <v>1058</v>
      </c>
      <c r="C33" s="84">
        <v>3301.27</v>
      </c>
      <c r="D33" s="88">
        <f t="shared" si="1"/>
        <v>3301.27</v>
      </c>
      <c r="E33" s="78">
        <f t="shared" si="0"/>
        <v>0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100"/>
      <c r="Q33" s="99"/>
      <c r="Z33" s="322"/>
      <c r="AA33" s="322"/>
    </row>
    <row r="34" spans="1:27" ht="12.75" customHeight="1" x14ac:dyDescent="0.25">
      <c r="A34" s="70" t="s">
        <v>1055</v>
      </c>
      <c r="B34" s="71" t="s">
        <v>1059</v>
      </c>
      <c r="C34" s="84">
        <v>26293.34</v>
      </c>
      <c r="D34" s="88">
        <f t="shared" si="1"/>
        <v>26293.34</v>
      </c>
      <c r="E34" s="78">
        <f t="shared" si="0"/>
        <v>0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00"/>
      <c r="Q34" s="99"/>
      <c r="Z34" s="322"/>
      <c r="AA34" s="322"/>
    </row>
    <row r="35" spans="1:27" ht="12.75" customHeight="1" thickBot="1" x14ac:dyDescent="0.3">
      <c r="A35" s="72" t="s">
        <v>812</v>
      </c>
      <c r="B35" s="73" t="s">
        <v>813</v>
      </c>
      <c r="C35" s="83"/>
      <c r="D35" s="88">
        <f t="shared" si="1"/>
        <v>0</v>
      </c>
      <c r="E35" s="78">
        <f t="shared" si="0"/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2"/>
      <c r="Q35" s="103"/>
      <c r="Z35" s="322"/>
      <c r="AA35" s="322"/>
    </row>
    <row r="36" spans="1:27" ht="12.75" customHeight="1" x14ac:dyDescent="0.25">
      <c r="A36" s="74"/>
      <c r="B36" s="75"/>
      <c r="C36" s="85"/>
      <c r="D36" s="85"/>
      <c r="E36" s="79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</row>
    <row r="37" spans="1:27" ht="12.75" customHeight="1" thickBot="1" x14ac:dyDescent="0.3">
      <c r="A37" s="72"/>
      <c r="B37" s="73"/>
      <c r="C37" s="83"/>
      <c r="D37" s="83"/>
      <c r="E37" s="80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27" ht="12.75" customHeight="1" x14ac:dyDescent="0.25">
      <c r="A38" s="67" t="s">
        <v>822</v>
      </c>
      <c r="B38" s="67" t="s">
        <v>823</v>
      </c>
      <c r="C38" s="84"/>
      <c r="D38" s="88">
        <f t="shared" ref="D38:D69" si="2">+C38+E38</f>
        <v>0</v>
      </c>
      <c r="E38" s="78">
        <f>SUM(F38:Q38)</f>
        <v>0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00"/>
      <c r="Q38" s="99"/>
    </row>
    <row r="39" spans="1:27" ht="12.75" customHeight="1" x14ac:dyDescent="0.25">
      <c r="A39" s="67" t="s">
        <v>824</v>
      </c>
      <c r="B39" s="67" t="s">
        <v>955</v>
      </c>
      <c r="C39" s="84">
        <v>-5651.06</v>
      </c>
      <c r="D39" s="90">
        <f t="shared" si="2"/>
        <v>-5651.06</v>
      </c>
      <c r="E39" s="78">
        <f t="shared" ref="E39:E105" si="3">SUM(F39:Q39)</f>
        <v>0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100"/>
      <c r="Q39" s="99"/>
    </row>
    <row r="40" spans="1:27" ht="12.75" customHeight="1" x14ac:dyDescent="0.25">
      <c r="A40" s="67" t="s">
        <v>825</v>
      </c>
      <c r="B40" s="67" t="s">
        <v>826</v>
      </c>
      <c r="C40" s="84"/>
      <c r="D40" s="90">
        <f t="shared" si="2"/>
        <v>0</v>
      </c>
      <c r="E40" s="78">
        <f t="shared" si="3"/>
        <v>0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100"/>
      <c r="Q40" s="99"/>
    </row>
    <row r="41" spans="1:27" ht="12.75" customHeight="1" x14ac:dyDescent="0.25">
      <c r="A41" s="67" t="s">
        <v>827</v>
      </c>
      <c r="B41" s="67" t="s">
        <v>956</v>
      </c>
      <c r="C41" s="84">
        <v>-1453.16</v>
      </c>
      <c r="D41" s="90">
        <f t="shared" si="2"/>
        <v>-1453.16</v>
      </c>
      <c r="E41" s="78">
        <f t="shared" si="3"/>
        <v>0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00"/>
      <c r="Q41" s="99"/>
    </row>
    <row r="42" spans="1:27" ht="12.75" customHeight="1" x14ac:dyDescent="0.25">
      <c r="A42" s="67" t="s">
        <v>828</v>
      </c>
      <c r="B42" s="67" t="s">
        <v>782</v>
      </c>
      <c r="C42" s="84">
        <v>-1164.8599999999999</v>
      </c>
      <c r="D42" s="90">
        <f t="shared" si="2"/>
        <v>-1164.8599999999999</v>
      </c>
      <c r="E42" s="78">
        <f t="shared" si="3"/>
        <v>0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100"/>
      <c r="Q42" s="99"/>
    </row>
    <row r="43" spans="1:27" ht="12.75" customHeight="1" x14ac:dyDescent="0.25">
      <c r="A43" s="70" t="s">
        <v>829</v>
      </c>
      <c r="B43" s="70" t="s">
        <v>830</v>
      </c>
      <c r="C43" s="84"/>
      <c r="D43" s="90">
        <f t="shared" si="2"/>
        <v>0</v>
      </c>
      <c r="E43" s="78">
        <f t="shared" si="3"/>
        <v>0</v>
      </c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100"/>
      <c r="Q43" s="99"/>
    </row>
    <row r="44" spans="1:27" ht="12.75" customHeight="1" x14ac:dyDescent="0.25">
      <c r="A44" s="70" t="s">
        <v>831</v>
      </c>
      <c r="B44" s="71" t="s">
        <v>832</v>
      </c>
      <c r="C44" s="84">
        <v>-2631.31</v>
      </c>
      <c r="D44" s="90">
        <f t="shared" si="2"/>
        <v>-2631.31</v>
      </c>
      <c r="E44" s="78">
        <f t="shared" si="3"/>
        <v>0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100"/>
      <c r="Q44" s="99"/>
    </row>
    <row r="45" spans="1:27" ht="12.75" customHeight="1" x14ac:dyDescent="0.25">
      <c r="A45" s="70" t="s">
        <v>833</v>
      </c>
      <c r="B45" s="71" t="s">
        <v>834</v>
      </c>
      <c r="C45" s="84">
        <v>-11.47</v>
      </c>
      <c r="D45" s="90">
        <f t="shared" si="2"/>
        <v>-11.47</v>
      </c>
      <c r="E45" s="78">
        <f t="shared" si="3"/>
        <v>0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100"/>
      <c r="Q45" s="99"/>
    </row>
    <row r="46" spans="1:27" ht="12.75" customHeight="1" x14ac:dyDescent="0.25">
      <c r="A46" s="70" t="s">
        <v>835</v>
      </c>
      <c r="B46" s="71" t="s">
        <v>836</v>
      </c>
      <c r="C46" s="84">
        <v>-3536</v>
      </c>
      <c r="D46" s="90">
        <f t="shared" si="2"/>
        <v>-3536</v>
      </c>
      <c r="E46" s="78">
        <f t="shared" si="3"/>
        <v>0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100"/>
      <c r="Q46" s="99"/>
    </row>
    <row r="47" spans="1:27" ht="12.75" customHeight="1" x14ac:dyDescent="0.25">
      <c r="A47" s="70" t="s">
        <v>837</v>
      </c>
      <c r="B47" s="71" t="s">
        <v>838</v>
      </c>
      <c r="C47" s="84"/>
      <c r="D47" s="90">
        <f t="shared" si="2"/>
        <v>0</v>
      </c>
      <c r="E47" s="78">
        <f t="shared" si="3"/>
        <v>0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100"/>
      <c r="Q47" s="99"/>
    </row>
    <row r="48" spans="1:27" ht="12.75" customHeight="1" x14ac:dyDescent="0.25">
      <c r="A48" s="70" t="s">
        <v>839</v>
      </c>
      <c r="B48" s="71" t="s">
        <v>5</v>
      </c>
      <c r="C48" s="84">
        <v>-24324.29</v>
      </c>
      <c r="D48" s="90">
        <f t="shared" si="2"/>
        <v>-24324.29</v>
      </c>
      <c r="E48" s="78">
        <f t="shared" si="3"/>
        <v>0</v>
      </c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100"/>
      <c r="Q48" s="99"/>
      <c r="R48" s="387">
        <f>C48-4096.76</f>
        <v>-28421.050000000003</v>
      </c>
    </row>
    <row r="49" spans="1:18" ht="12.75" customHeight="1" x14ac:dyDescent="0.25">
      <c r="A49" s="70" t="s">
        <v>1069</v>
      </c>
      <c r="B49" s="71" t="s">
        <v>5</v>
      </c>
      <c r="C49" s="84"/>
      <c r="D49" s="90">
        <f t="shared" si="2"/>
        <v>0</v>
      </c>
      <c r="E49" s="7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100"/>
      <c r="Q49" s="99"/>
    </row>
    <row r="50" spans="1:18" ht="12.75" customHeight="1" x14ac:dyDescent="0.25">
      <c r="A50" s="70" t="s">
        <v>840</v>
      </c>
      <c r="B50" s="71" t="s">
        <v>6</v>
      </c>
      <c r="C50" s="84"/>
      <c r="D50" s="90">
        <f t="shared" si="2"/>
        <v>0</v>
      </c>
      <c r="E50" s="78">
        <f t="shared" si="3"/>
        <v>0</v>
      </c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100"/>
      <c r="Q50" s="99"/>
    </row>
    <row r="51" spans="1:18" ht="12.75" customHeight="1" x14ac:dyDescent="0.25">
      <c r="A51" s="70" t="s">
        <v>841</v>
      </c>
      <c r="B51" s="71" t="s">
        <v>92</v>
      </c>
      <c r="C51" s="84"/>
      <c r="D51" s="90">
        <f t="shared" si="2"/>
        <v>0</v>
      </c>
      <c r="E51" s="78">
        <f t="shared" si="3"/>
        <v>0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100"/>
      <c r="Q51" s="99"/>
    </row>
    <row r="52" spans="1:18" ht="12.75" customHeight="1" x14ac:dyDescent="0.25">
      <c r="A52" s="70" t="s">
        <v>842</v>
      </c>
      <c r="B52" s="71" t="s">
        <v>843</v>
      </c>
      <c r="C52" s="84">
        <v>-228761.95</v>
      </c>
      <c r="D52" s="90">
        <f t="shared" si="2"/>
        <v>-228761.95</v>
      </c>
      <c r="E52" s="78">
        <f t="shared" si="3"/>
        <v>0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100"/>
      <c r="Q52" s="99"/>
      <c r="R52" s="387">
        <f>C52+135647.13</f>
        <v>-93114.82</v>
      </c>
    </row>
    <row r="53" spans="1:18" ht="12.75" customHeight="1" x14ac:dyDescent="0.25">
      <c r="A53" s="70" t="s">
        <v>1070</v>
      </c>
      <c r="B53" s="71" t="s">
        <v>843</v>
      </c>
      <c r="C53" s="84"/>
      <c r="D53" s="90">
        <f t="shared" si="2"/>
        <v>0</v>
      </c>
      <c r="E53" s="7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100"/>
      <c r="Q53" s="99"/>
    </row>
    <row r="54" spans="1:18" ht="12.75" customHeight="1" x14ac:dyDescent="0.25">
      <c r="A54" s="70" t="s">
        <v>949</v>
      </c>
      <c r="B54" s="71" t="s">
        <v>950</v>
      </c>
      <c r="C54" s="84"/>
      <c r="D54" s="90">
        <f t="shared" si="2"/>
        <v>0</v>
      </c>
      <c r="E54" s="78">
        <f t="shared" si="3"/>
        <v>0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100"/>
      <c r="Q54" s="99"/>
    </row>
    <row r="55" spans="1:18" ht="12.75" customHeight="1" x14ac:dyDescent="0.25">
      <c r="A55" s="70" t="s">
        <v>844</v>
      </c>
      <c r="B55" s="71" t="s">
        <v>845</v>
      </c>
      <c r="C55" s="84"/>
      <c r="D55" s="90">
        <f t="shared" si="2"/>
        <v>0</v>
      </c>
      <c r="E55" s="78">
        <f t="shared" si="3"/>
        <v>0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100"/>
      <c r="Q55" s="99"/>
    </row>
    <row r="56" spans="1:18" ht="12.75" customHeight="1" x14ac:dyDescent="0.25">
      <c r="A56" s="70" t="s">
        <v>846</v>
      </c>
      <c r="B56" s="71" t="s">
        <v>847</v>
      </c>
      <c r="C56" s="84"/>
      <c r="D56" s="90">
        <f t="shared" si="2"/>
        <v>0</v>
      </c>
      <c r="E56" s="78">
        <f t="shared" si="3"/>
        <v>0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100"/>
      <c r="Q56" s="99"/>
    </row>
    <row r="57" spans="1:18" ht="12.75" customHeight="1" x14ac:dyDescent="0.25">
      <c r="A57" s="70" t="s">
        <v>848</v>
      </c>
      <c r="B57" s="71" t="s">
        <v>849</v>
      </c>
      <c r="C57" s="84"/>
      <c r="D57" s="90">
        <f t="shared" si="2"/>
        <v>0</v>
      </c>
      <c r="E57" s="78">
        <f t="shared" si="3"/>
        <v>0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100"/>
      <c r="Q57" s="99"/>
    </row>
    <row r="58" spans="1:18" ht="12.75" customHeight="1" x14ac:dyDescent="0.25">
      <c r="A58" s="71" t="s">
        <v>964</v>
      </c>
      <c r="B58" s="71" t="s">
        <v>976</v>
      </c>
      <c r="C58" s="84"/>
      <c r="D58" s="90">
        <f t="shared" si="2"/>
        <v>0</v>
      </c>
      <c r="E58" s="78">
        <f t="shared" si="3"/>
        <v>0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100"/>
      <c r="Q58" s="99"/>
    </row>
    <row r="59" spans="1:18" ht="12.75" customHeight="1" x14ac:dyDescent="0.25">
      <c r="A59" s="71" t="s">
        <v>965</v>
      </c>
      <c r="B59" s="71" t="s">
        <v>977</v>
      </c>
      <c r="C59" s="84"/>
      <c r="D59" s="90">
        <f t="shared" si="2"/>
        <v>0</v>
      </c>
      <c r="E59" s="78">
        <f t="shared" si="3"/>
        <v>0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100"/>
      <c r="Q59" s="99"/>
    </row>
    <row r="60" spans="1:18" ht="12.75" customHeight="1" x14ac:dyDescent="0.25">
      <c r="A60" s="71" t="s">
        <v>966</v>
      </c>
      <c r="B60" s="71" t="s">
        <v>978</v>
      </c>
      <c r="C60" s="84"/>
      <c r="D60" s="90">
        <f t="shared" si="2"/>
        <v>0</v>
      </c>
      <c r="E60" s="78">
        <f t="shared" si="3"/>
        <v>0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100"/>
      <c r="Q60" s="99"/>
    </row>
    <row r="61" spans="1:18" ht="12.75" customHeight="1" x14ac:dyDescent="0.25">
      <c r="A61" s="71" t="s">
        <v>997</v>
      </c>
      <c r="B61" s="71" t="s">
        <v>1089</v>
      </c>
      <c r="C61" s="84">
        <v>-15036.3</v>
      </c>
      <c r="D61" s="90">
        <f t="shared" si="2"/>
        <v>-15036.3</v>
      </c>
      <c r="E61" s="78">
        <f t="shared" si="3"/>
        <v>0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100"/>
      <c r="Q61" s="99"/>
    </row>
    <row r="62" spans="1:18" ht="12.75" customHeight="1" x14ac:dyDescent="0.25">
      <c r="A62" s="70" t="s">
        <v>850</v>
      </c>
      <c r="B62" s="71" t="s">
        <v>957</v>
      </c>
      <c r="C62" s="84">
        <f>30960-1050</f>
        <v>29910</v>
      </c>
      <c r="D62" s="110">
        <f t="shared" si="2"/>
        <v>29910</v>
      </c>
      <c r="E62" s="78">
        <f t="shared" si="3"/>
        <v>0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</row>
    <row r="63" spans="1:18" ht="12.75" customHeight="1" x14ac:dyDescent="0.25">
      <c r="A63" s="70" t="s">
        <v>851</v>
      </c>
      <c r="B63" s="71" t="s">
        <v>852</v>
      </c>
      <c r="C63" s="84"/>
      <c r="D63" s="110">
        <f t="shared" si="2"/>
        <v>0</v>
      </c>
      <c r="E63" s="78">
        <f t="shared" si="3"/>
        <v>0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100"/>
      <c r="Q63" s="99"/>
    </row>
    <row r="64" spans="1:18" ht="12.75" customHeight="1" x14ac:dyDescent="0.25">
      <c r="A64" s="70" t="s">
        <v>853</v>
      </c>
      <c r="B64" s="71" t="s">
        <v>854</v>
      </c>
      <c r="C64" s="84"/>
      <c r="D64" s="110">
        <f t="shared" si="2"/>
        <v>0</v>
      </c>
      <c r="E64" s="78">
        <f t="shared" si="3"/>
        <v>0</v>
      </c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100"/>
      <c r="Q64" s="99"/>
    </row>
    <row r="65" spans="1:17" ht="12.75" customHeight="1" x14ac:dyDescent="0.25">
      <c r="A65" s="70" t="s">
        <v>855</v>
      </c>
      <c r="B65" s="71" t="s">
        <v>856</v>
      </c>
      <c r="C65" s="84"/>
      <c r="D65" s="110">
        <f t="shared" si="2"/>
        <v>0</v>
      </c>
      <c r="E65" s="78">
        <f t="shared" si="3"/>
        <v>0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100"/>
      <c r="Q65" s="99"/>
    </row>
    <row r="66" spans="1:17" ht="12.75" customHeight="1" x14ac:dyDescent="0.25">
      <c r="A66" s="70" t="s">
        <v>857</v>
      </c>
      <c r="B66" s="71" t="s">
        <v>858</v>
      </c>
      <c r="C66" s="84">
        <v>36078.75</v>
      </c>
      <c r="D66" s="110">
        <f t="shared" si="2"/>
        <v>36078.75</v>
      </c>
      <c r="E66" s="78">
        <f t="shared" si="3"/>
        <v>0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100"/>
      <c r="Q66" s="99"/>
    </row>
    <row r="67" spans="1:17" ht="12.75" customHeight="1" x14ac:dyDescent="0.25">
      <c r="A67" s="70" t="s">
        <v>702</v>
      </c>
      <c r="B67" s="71" t="s">
        <v>958</v>
      </c>
      <c r="C67" s="84">
        <v>8221.74</v>
      </c>
      <c r="D67" s="110">
        <f t="shared" si="2"/>
        <v>8221.74</v>
      </c>
      <c r="E67" s="78">
        <f t="shared" si="3"/>
        <v>0</v>
      </c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100"/>
      <c r="Q67" s="99"/>
    </row>
    <row r="68" spans="1:17" ht="12.75" customHeight="1" x14ac:dyDescent="0.25">
      <c r="A68" s="70" t="s">
        <v>859</v>
      </c>
      <c r="B68" s="71" t="s">
        <v>860</v>
      </c>
      <c r="C68" s="84">
        <v>1790.06</v>
      </c>
      <c r="D68" s="110">
        <f t="shared" si="2"/>
        <v>1790.06</v>
      </c>
      <c r="E68" s="78">
        <f t="shared" si="3"/>
        <v>0</v>
      </c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100"/>
      <c r="Q68" s="99"/>
    </row>
    <row r="69" spans="1:17" ht="12.75" customHeight="1" x14ac:dyDescent="0.25">
      <c r="A69" s="70" t="s">
        <v>861</v>
      </c>
      <c r="B69" s="71" t="s">
        <v>862</v>
      </c>
      <c r="C69" s="84">
        <v>7783.35</v>
      </c>
      <c r="D69" s="110">
        <f t="shared" si="2"/>
        <v>7783.35</v>
      </c>
      <c r="E69" s="78">
        <f t="shared" si="3"/>
        <v>0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100"/>
      <c r="Q69" s="99"/>
    </row>
    <row r="70" spans="1:17" ht="12.75" customHeight="1" x14ac:dyDescent="0.25">
      <c r="A70" s="70" t="s">
        <v>863</v>
      </c>
      <c r="B70" s="71" t="s">
        <v>864</v>
      </c>
      <c r="C70" s="84"/>
      <c r="D70" s="110">
        <f t="shared" ref="D70:D102" si="4">+C70+E70</f>
        <v>0</v>
      </c>
      <c r="E70" s="78">
        <f t="shared" si="3"/>
        <v>0</v>
      </c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100"/>
      <c r="Q70" s="99"/>
    </row>
    <row r="71" spans="1:17" ht="12.75" customHeight="1" x14ac:dyDescent="0.25">
      <c r="A71" s="70" t="s">
        <v>865</v>
      </c>
      <c r="B71" s="71" t="s">
        <v>866</v>
      </c>
      <c r="C71" s="84"/>
      <c r="D71" s="110">
        <f t="shared" si="4"/>
        <v>0</v>
      </c>
      <c r="E71" s="78">
        <f t="shared" si="3"/>
        <v>0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100"/>
      <c r="Q71" s="99"/>
    </row>
    <row r="72" spans="1:17" ht="12.75" customHeight="1" x14ac:dyDescent="0.25">
      <c r="A72" s="70" t="s">
        <v>867</v>
      </c>
      <c r="B72" s="71" t="s">
        <v>868</v>
      </c>
      <c r="C72" s="84"/>
      <c r="D72" s="110">
        <f t="shared" si="4"/>
        <v>0</v>
      </c>
      <c r="E72" s="78">
        <f t="shared" si="3"/>
        <v>0</v>
      </c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100"/>
      <c r="Q72" s="99"/>
    </row>
    <row r="73" spans="1:17" ht="12.75" customHeight="1" x14ac:dyDescent="0.25">
      <c r="A73" s="70" t="s">
        <v>869</v>
      </c>
      <c r="B73" s="71" t="s">
        <v>870</v>
      </c>
      <c r="C73" s="84"/>
      <c r="D73" s="110">
        <f t="shared" si="4"/>
        <v>0</v>
      </c>
      <c r="E73" s="78">
        <f t="shared" si="3"/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100"/>
      <c r="Q73" s="99"/>
    </row>
    <row r="74" spans="1:17" ht="12.75" customHeight="1" x14ac:dyDescent="0.25">
      <c r="A74" s="70" t="s">
        <v>871</v>
      </c>
      <c r="B74" s="71" t="s">
        <v>870</v>
      </c>
      <c r="C74" s="84"/>
      <c r="D74" s="110">
        <f t="shared" si="4"/>
        <v>0</v>
      </c>
      <c r="E74" s="78">
        <f t="shared" si="3"/>
        <v>0</v>
      </c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100"/>
      <c r="Q74" s="99"/>
    </row>
    <row r="75" spans="1:17" ht="12.75" customHeight="1" x14ac:dyDescent="0.25">
      <c r="A75" s="70" t="s">
        <v>872</v>
      </c>
      <c r="B75" s="71" t="s">
        <v>873</v>
      </c>
      <c r="C75" s="84"/>
      <c r="D75" s="110">
        <f t="shared" si="4"/>
        <v>0</v>
      </c>
      <c r="E75" s="78">
        <f t="shared" si="3"/>
        <v>0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100"/>
      <c r="Q75" s="99"/>
    </row>
    <row r="76" spans="1:17" ht="12.75" customHeight="1" x14ac:dyDescent="0.25">
      <c r="A76" s="70" t="s">
        <v>874</v>
      </c>
      <c r="B76" s="71" t="s">
        <v>875</v>
      </c>
      <c r="C76" s="84"/>
      <c r="D76" s="110">
        <f t="shared" si="4"/>
        <v>0</v>
      </c>
      <c r="E76" s="78">
        <f t="shared" si="3"/>
        <v>0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100"/>
      <c r="Q76" s="99"/>
    </row>
    <row r="77" spans="1:17" ht="12.75" customHeight="1" x14ac:dyDescent="0.25">
      <c r="A77" s="70" t="s">
        <v>924</v>
      </c>
      <c r="B77" s="71" t="s">
        <v>925</v>
      </c>
      <c r="C77" s="84">
        <v>4198.38</v>
      </c>
      <c r="D77" s="110">
        <f t="shared" si="4"/>
        <v>4198.38</v>
      </c>
      <c r="E77" s="78">
        <f t="shared" si="3"/>
        <v>0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100"/>
      <c r="Q77" s="99"/>
    </row>
    <row r="78" spans="1:17" ht="12.75" customHeight="1" x14ac:dyDescent="0.25">
      <c r="A78" s="70" t="s">
        <v>876</v>
      </c>
      <c r="B78" s="71" t="s">
        <v>877</v>
      </c>
      <c r="C78" s="84"/>
      <c r="D78" s="110">
        <f t="shared" si="4"/>
        <v>0</v>
      </c>
      <c r="E78" s="78">
        <f t="shared" si="3"/>
        <v>0</v>
      </c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100"/>
      <c r="Q78" s="99"/>
    </row>
    <row r="79" spans="1:17" ht="12.75" customHeight="1" x14ac:dyDescent="0.25">
      <c r="A79" s="70" t="s">
        <v>878</v>
      </c>
      <c r="B79" s="71" t="s">
        <v>5</v>
      </c>
      <c r="C79" s="84"/>
      <c r="D79" s="110">
        <f t="shared" si="4"/>
        <v>0</v>
      </c>
      <c r="E79" s="78">
        <f t="shared" si="3"/>
        <v>0</v>
      </c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100"/>
      <c r="Q79" s="99"/>
    </row>
    <row r="80" spans="1:17" ht="12.75" customHeight="1" x14ac:dyDescent="0.25">
      <c r="A80" s="70" t="s">
        <v>879</v>
      </c>
      <c r="B80" s="71" t="s">
        <v>880</v>
      </c>
      <c r="C80" s="84"/>
      <c r="D80" s="110">
        <f t="shared" si="4"/>
        <v>0</v>
      </c>
      <c r="E80" s="78">
        <f t="shared" si="3"/>
        <v>0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100"/>
      <c r="Q80" s="99"/>
    </row>
    <row r="81" spans="1:17" ht="12.75" customHeight="1" x14ac:dyDescent="0.25">
      <c r="A81" s="70" t="s">
        <v>951</v>
      </c>
      <c r="B81" s="71" t="s">
        <v>952</v>
      </c>
      <c r="C81" s="84"/>
      <c r="D81" s="90">
        <f t="shared" si="4"/>
        <v>0</v>
      </c>
      <c r="E81" s="78">
        <f t="shared" si="3"/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100"/>
      <c r="Q81" s="99"/>
    </row>
    <row r="82" spans="1:17" ht="12.75" customHeight="1" x14ac:dyDescent="0.25">
      <c r="A82" s="70" t="s">
        <v>962</v>
      </c>
      <c r="B82" s="71" t="s">
        <v>961</v>
      </c>
      <c r="C82" s="84">
        <v>33750</v>
      </c>
      <c r="D82" s="110">
        <f t="shared" si="4"/>
        <v>33750</v>
      </c>
      <c r="E82" s="78">
        <f t="shared" si="3"/>
        <v>0</v>
      </c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100"/>
      <c r="Q82" s="99"/>
    </row>
    <row r="83" spans="1:17" ht="12.75" customHeight="1" x14ac:dyDescent="0.25">
      <c r="A83" s="70" t="s">
        <v>881</v>
      </c>
      <c r="B83" s="71" t="s">
        <v>730</v>
      </c>
      <c r="C83" s="84">
        <v>1663.03</v>
      </c>
      <c r="D83" s="110">
        <f t="shared" si="4"/>
        <v>1663.03</v>
      </c>
      <c r="E83" s="78">
        <f t="shared" si="3"/>
        <v>0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9"/>
    </row>
    <row r="84" spans="1:17" ht="12.75" customHeight="1" x14ac:dyDescent="0.25">
      <c r="A84" s="70" t="s">
        <v>882</v>
      </c>
      <c r="B84" s="71" t="s">
        <v>883</v>
      </c>
      <c r="C84" s="84"/>
      <c r="D84" s="110">
        <f t="shared" si="4"/>
        <v>0</v>
      </c>
      <c r="E84" s="78">
        <f t="shared" si="3"/>
        <v>0</v>
      </c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100"/>
      <c r="Q84" s="99"/>
    </row>
    <row r="85" spans="1:17" ht="12.75" customHeight="1" x14ac:dyDescent="0.25">
      <c r="A85" s="70" t="s">
        <v>914</v>
      </c>
      <c r="B85" s="71" t="s">
        <v>916</v>
      </c>
      <c r="C85" s="84"/>
      <c r="D85" s="110">
        <f t="shared" si="4"/>
        <v>0</v>
      </c>
      <c r="E85" s="78">
        <f t="shared" si="3"/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100"/>
      <c r="Q85" s="99"/>
    </row>
    <row r="86" spans="1:17" ht="12.75" customHeight="1" x14ac:dyDescent="0.25">
      <c r="A86" s="70" t="s">
        <v>915</v>
      </c>
      <c r="B86" s="71" t="s">
        <v>917</v>
      </c>
      <c r="C86" s="84"/>
      <c r="D86" s="110">
        <f t="shared" si="4"/>
        <v>0</v>
      </c>
      <c r="E86" s="78">
        <f t="shared" si="3"/>
        <v>0</v>
      </c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100"/>
      <c r="Q86" s="99"/>
    </row>
    <row r="87" spans="1:17" ht="12.75" customHeight="1" x14ac:dyDescent="0.25">
      <c r="A87" s="70" t="s">
        <v>921</v>
      </c>
      <c r="B87" s="71" t="s">
        <v>922</v>
      </c>
      <c r="C87" s="84"/>
      <c r="D87" s="110">
        <f t="shared" si="4"/>
        <v>0</v>
      </c>
      <c r="E87" s="78">
        <f t="shared" si="3"/>
        <v>0</v>
      </c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0"/>
      <c r="Q87" s="99"/>
    </row>
    <row r="88" spans="1:17" ht="12.75" customHeight="1" x14ac:dyDescent="0.25">
      <c r="A88" s="70" t="s">
        <v>700</v>
      </c>
      <c r="B88" s="71" t="s">
        <v>884</v>
      </c>
      <c r="C88" s="84">
        <v>535.70000000000005</v>
      </c>
      <c r="D88" s="110">
        <f t="shared" si="4"/>
        <v>535.70000000000005</v>
      </c>
      <c r="E88" s="78">
        <f t="shared" si="3"/>
        <v>0</v>
      </c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100"/>
      <c r="Q88" s="99"/>
    </row>
    <row r="89" spans="1:17" ht="12.75" customHeight="1" x14ac:dyDescent="0.25">
      <c r="A89" s="70" t="s">
        <v>601</v>
      </c>
      <c r="B89" s="71" t="s">
        <v>885</v>
      </c>
      <c r="C89" s="84"/>
      <c r="D89" s="110">
        <f t="shared" si="4"/>
        <v>0</v>
      </c>
      <c r="E89" s="78">
        <f t="shared" si="3"/>
        <v>0</v>
      </c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100"/>
      <c r="Q89" s="99"/>
    </row>
    <row r="90" spans="1:17" ht="12.75" customHeight="1" x14ac:dyDescent="0.25">
      <c r="A90" s="70" t="s">
        <v>886</v>
      </c>
      <c r="B90" s="71" t="s">
        <v>887</v>
      </c>
      <c r="C90" s="84">
        <v>57.12</v>
      </c>
      <c r="D90" s="110">
        <f t="shared" si="4"/>
        <v>57.12</v>
      </c>
      <c r="E90" s="78">
        <f t="shared" si="3"/>
        <v>0</v>
      </c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100"/>
      <c r="Q90" s="99"/>
    </row>
    <row r="91" spans="1:17" ht="12.75" customHeight="1" x14ac:dyDescent="0.25">
      <c r="A91" s="70" t="s">
        <v>1047</v>
      </c>
      <c r="B91" s="71" t="s">
        <v>1060</v>
      </c>
      <c r="C91" s="84">
        <v>558.6</v>
      </c>
      <c r="D91" s="110">
        <f t="shared" si="4"/>
        <v>558.6</v>
      </c>
      <c r="E91" s="78">
        <f t="shared" si="3"/>
        <v>0</v>
      </c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100"/>
      <c r="Q91" s="99"/>
    </row>
    <row r="92" spans="1:17" ht="12.75" customHeight="1" x14ac:dyDescent="0.25">
      <c r="A92" s="70" t="s">
        <v>282</v>
      </c>
      <c r="B92" s="71" t="s">
        <v>888</v>
      </c>
      <c r="C92" s="84"/>
      <c r="D92" s="110">
        <f t="shared" si="4"/>
        <v>0</v>
      </c>
      <c r="E92" s="78">
        <f t="shared" si="3"/>
        <v>0</v>
      </c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100"/>
      <c r="Q92" s="99"/>
    </row>
    <row r="93" spans="1:17" ht="12.75" customHeight="1" x14ac:dyDescent="0.25">
      <c r="A93" s="70" t="s">
        <v>889</v>
      </c>
      <c r="B93" s="71" t="s">
        <v>890</v>
      </c>
      <c r="C93" s="84">
        <v>3083.33</v>
      </c>
      <c r="D93" s="110">
        <f t="shared" si="4"/>
        <v>3083.33</v>
      </c>
      <c r="E93" s="78">
        <f t="shared" si="3"/>
        <v>0</v>
      </c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100"/>
      <c r="Q93" s="99"/>
    </row>
    <row r="94" spans="1:17" ht="12.75" customHeight="1" x14ac:dyDescent="0.25">
      <c r="A94" s="67" t="s">
        <v>891</v>
      </c>
      <c r="B94" s="71" t="s">
        <v>892</v>
      </c>
      <c r="C94" s="84">
        <v>356.58</v>
      </c>
      <c r="D94" s="110">
        <f t="shared" si="4"/>
        <v>356.58</v>
      </c>
      <c r="E94" s="78">
        <f t="shared" si="3"/>
        <v>0</v>
      </c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100"/>
      <c r="Q94" s="99"/>
    </row>
    <row r="95" spans="1:17" ht="12.75" customHeight="1" x14ac:dyDescent="0.25">
      <c r="A95" s="67" t="s">
        <v>1077</v>
      </c>
      <c r="B95" s="71" t="s">
        <v>1078</v>
      </c>
      <c r="C95" s="84">
        <v>19965.2</v>
      </c>
      <c r="D95" s="110">
        <f t="shared" si="4"/>
        <v>19965.2</v>
      </c>
      <c r="E95" s="78">
        <f t="shared" si="3"/>
        <v>0</v>
      </c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100"/>
      <c r="Q95" s="99"/>
    </row>
    <row r="96" spans="1:17" ht="12.75" customHeight="1" x14ac:dyDescent="0.25">
      <c r="A96" s="70" t="s">
        <v>704</v>
      </c>
      <c r="B96" s="71" t="s">
        <v>893</v>
      </c>
      <c r="C96" s="84">
        <v>227.16</v>
      </c>
      <c r="D96" s="110">
        <f t="shared" si="4"/>
        <v>227.16</v>
      </c>
      <c r="E96" s="78">
        <f t="shared" si="3"/>
        <v>0</v>
      </c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100"/>
      <c r="Q96" s="99"/>
    </row>
    <row r="97" spans="1:17" ht="12.75" customHeight="1" x14ac:dyDescent="0.25">
      <c r="A97" s="70" t="s">
        <v>894</v>
      </c>
      <c r="B97" s="71" t="s">
        <v>3</v>
      </c>
      <c r="C97" s="84"/>
      <c r="D97" s="110">
        <f t="shared" si="4"/>
        <v>0</v>
      </c>
      <c r="E97" s="78">
        <f t="shared" si="3"/>
        <v>0</v>
      </c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100"/>
      <c r="Q97" s="99"/>
    </row>
    <row r="98" spans="1:17" ht="12.75" customHeight="1" x14ac:dyDescent="0.25">
      <c r="A98" s="70" t="s">
        <v>895</v>
      </c>
      <c r="B98" s="71" t="s">
        <v>896</v>
      </c>
      <c r="C98" s="84"/>
      <c r="D98" s="110">
        <f t="shared" si="4"/>
        <v>0</v>
      </c>
      <c r="E98" s="78">
        <f t="shared" si="3"/>
        <v>0</v>
      </c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100"/>
      <c r="Q98" s="99"/>
    </row>
    <row r="99" spans="1:17" ht="12.75" customHeight="1" x14ac:dyDescent="0.25">
      <c r="A99" s="70" t="s">
        <v>897</v>
      </c>
      <c r="B99" s="71" t="s">
        <v>92</v>
      </c>
      <c r="C99" s="84"/>
      <c r="D99" s="110">
        <f t="shared" si="4"/>
        <v>0</v>
      </c>
      <c r="E99" s="78">
        <f t="shared" si="3"/>
        <v>0</v>
      </c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100"/>
      <c r="Q99" s="99"/>
    </row>
    <row r="100" spans="1:17" ht="12.75" customHeight="1" x14ac:dyDescent="0.25">
      <c r="A100" s="70" t="s">
        <v>291</v>
      </c>
      <c r="B100" s="71" t="s">
        <v>14</v>
      </c>
      <c r="C100" s="84">
        <v>416.41</v>
      </c>
      <c r="D100" s="110">
        <f t="shared" si="4"/>
        <v>416.41</v>
      </c>
      <c r="E100" s="78">
        <f t="shared" si="3"/>
        <v>0</v>
      </c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100"/>
      <c r="Q100" s="99"/>
    </row>
    <row r="101" spans="1:17" ht="12.75" customHeight="1" x14ac:dyDescent="0.25">
      <c r="A101" s="70" t="s">
        <v>898</v>
      </c>
      <c r="B101" s="71" t="s">
        <v>959</v>
      </c>
      <c r="C101" s="84">
        <v>23165.9</v>
      </c>
      <c r="D101" s="110">
        <f t="shared" si="4"/>
        <v>23165.9</v>
      </c>
      <c r="E101" s="78">
        <f t="shared" si="3"/>
        <v>0</v>
      </c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100"/>
      <c r="Q101" s="99"/>
    </row>
    <row r="102" spans="1:17" ht="12.75" customHeight="1" x14ac:dyDescent="0.25">
      <c r="A102" s="70" t="s">
        <v>372</v>
      </c>
      <c r="B102" s="71" t="s">
        <v>164</v>
      </c>
      <c r="C102" s="84"/>
      <c r="D102" s="110">
        <f t="shared" si="4"/>
        <v>0</v>
      </c>
      <c r="E102" s="78">
        <f t="shared" si="3"/>
        <v>0</v>
      </c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100"/>
      <c r="Q102" s="99"/>
    </row>
    <row r="103" spans="1:17" ht="12.75" customHeight="1" x14ac:dyDescent="0.25">
      <c r="A103" s="70" t="s">
        <v>899</v>
      </c>
      <c r="B103" s="71" t="s">
        <v>15</v>
      </c>
      <c r="C103" s="84">
        <v>6145.67</v>
      </c>
      <c r="D103" s="110">
        <f t="shared" ref="D103:D121" si="5">+C103+E103</f>
        <v>6145.67</v>
      </c>
      <c r="E103" s="78">
        <f t="shared" si="3"/>
        <v>0</v>
      </c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100"/>
      <c r="Q103" s="99"/>
    </row>
    <row r="104" spans="1:17" ht="12.75" customHeight="1" x14ac:dyDescent="0.25">
      <c r="A104" s="70" t="s">
        <v>900</v>
      </c>
      <c r="B104" s="71" t="s">
        <v>972</v>
      </c>
      <c r="C104" s="84"/>
      <c r="D104" s="110">
        <f t="shared" si="5"/>
        <v>0</v>
      </c>
      <c r="E104" s="78">
        <f t="shared" si="3"/>
        <v>0</v>
      </c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100"/>
      <c r="Q104" s="99"/>
    </row>
    <row r="105" spans="1:17" ht="12.75" customHeight="1" x14ac:dyDescent="0.25">
      <c r="A105" s="71" t="s">
        <v>967</v>
      </c>
      <c r="B105" s="67" t="s">
        <v>979</v>
      </c>
      <c r="C105" s="84"/>
      <c r="D105" s="110">
        <f t="shared" si="5"/>
        <v>0</v>
      </c>
      <c r="E105" s="78">
        <f t="shared" si="3"/>
        <v>0</v>
      </c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100"/>
      <c r="Q105" s="99"/>
    </row>
    <row r="106" spans="1:17" ht="12.75" customHeight="1" x14ac:dyDescent="0.25">
      <c r="A106" s="71" t="s">
        <v>968</v>
      </c>
      <c r="B106" s="67" t="s">
        <v>980</v>
      </c>
      <c r="C106" s="84"/>
      <c r="D106" s="110">
        <f t="shared" si="5"/>
        <v>0</v>
      </c>
      <c r="E106" s="78">
        <f t="shared" ref="E106:E121" si="6">SUM(F106:Q106)</f>
        <v>0</v>
      </c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100"/>
      <c r="Q106" s="99"/>
    </row>
    <row r="107" spans="1:17" ht="12.75" customHeight="1" x14ac:dyDescent="0.25">
      <c r="A107" s="71" t="s">
        <v>969</v>
      </c>
      <c r="B107" s="67" t="s">
        <v>981</v>
      </c>
      <c r="C107" s="84"/>
      <c r="D107" s="110">
        <f t="shared" si="5"/>
        <v>0</v>
      </c>
      <c r="E107" s="78">
        <f t="shared" si="6"/>
        <v>0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100"/>
      <c r="Q107" s="99"/>
    </row>
    <row r="108" spans="1:17" ht="12.75" customHeight="1" x14ac:dyDescent="0.25">
      <c r="A108" s="71" t="s">
        <v>970</v>
      </c>
      <c r="B108" s="67" t="s">
        <v>982</v>
      </c>
      <c r="C108" s="84"/>
      <c r="D108" s="110">
        <f t="shared" si="5"/>
        <v>0</v>
      </c>
      <c r="E108" s="78">
        <f t="shared" si="6"/>
        <v>0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100"/>
      <c r="Q108" s="99"/>
    </row>
    <row r="109" spans="1:17" ht="12.75" customHeight="1" x14ac:dyDescent="0.25">
      <c r="A109" s="71" t="s">
        <v>973</v>
      </c>
      <c r="B109" s="67" t="s">
        <v>983</v>
      </c>
      <c r="C109" s="84"/>
      <c r="D109" s="110">
        <f t="shared" si="5"/>
        <v>0</v>
      </c>
      <c r="E109" s="78">
        <f t="shared" si="6"/>
        <v>0</v>
      </c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100"/>
      <c r="Q109" s="99"/>
    </row>
    <row r="110" spans="1:17" ht="12.75" customHeight="1" x14ac:dyDescent="0.25">
      <c r="A110" s="71" t="s">
        <v>971</v>
      </c>
      <c r="B110" s="67" t="s">
        <v>984</v>
      </c>
      <c r="C110" s="84"/>
      <c r="D110" s="110">
        <f t="shared" si="5"/>
        <v>0</v>
      </c>
      <c r="E110" s="78">
        <f t="shared" si="6"/>
        <v>0</v>
      </c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100"/>
      <c r="Q110" s="99"/>
    </row>
    <row r="111" spans="1:17" ht="12.75" customHeight="1" x14ac:dyDescent="0.25">
      <c r="A111" s="71" t="s">
        <v>999</v>
      </c>
      <c r="B111" s="67" t="s">
        <v>1000</v>
      </c>
      <c r="C111" s="84"/>
      <c r="D111" s="110">
        <f t="shared" si="5"/>
        <v>0</v>
      </c>
      <c r="E111" s="78">
        <f t="shared" si="6"/>
        <v>0</v>
      </c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100"/>
      <c r="Q111" s="99"/>
    </row>
    <row r="112" spans="1:17" ht="12.75" customHeight="1" x14ac:dyDescent="0.25">
      <c r="A112" s="71" t="s">
        <v>998</v>
      </c>
      <c r="B112" s="67" t="s">
        <v>1089</v>
      </c>
      <c r="C112" s="84">
        <f>12931.16+1050</f>
        <v>13981.16</v>
      </c>
      <c r="D112" s="110">
        <f t="shared" si="5"/>
        <v>13981.16</v>
      </c>
      <c r="E112" s="78">
        <f t="shared" si="6"/>
        <v>0</v>
      </c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100"/>
      <c r="Q112" s="99"/>
    </row>
    <row r="113" spans="1:17" ht="12.75" customHeight="1" x14ac:dyDescent="0.25">
      <c r="A113" s="70" t="s">
        <v>901</v>
      </c>
      <c r="B113" s="71" t="s">
        <v>902</v>
      </c>
      <c r="C113" s="84"/>
      <c r="D113" s="110">
        <f t="shared" si="5"/>
        <v>0</v>
      </c>
      <c r="E113" s="78">
        <f t="shared" si="6"/>
        <v>0</v>
      </c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100"/>
      <c r="Q113" s="99"/>
    </row>
    <row r="114" spans="1:17" ht="12.75" customHeight="1" x14ac:dyDescent="0.25">
      <c r="A114" s="70" t="s">
        <v>903</v>
      </c>
      <c r="B114" s="71" t="s">
        <v>739</v>
      </c>
      <c r="C114" s="84">
        <v>8093.07</v>
      </c>
      <c r="D114" s="110">
        <f t="shared" si="5"/>
        <v>8093.07</v>
      </c>
      <c r="E114" s="78">
        <f t="shared" si="6"/>
        <v>0</v>
      </c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100"/>
      <c r="Q114" s="99"/>
    </row>
    <row r="115" spans="1:17" ht="12.75" customHeight="1" x14ac:dyDescent="0.25">
      <c r="A115" s="70" t="s">
        <v>918</v>
      </c>
      <c r="B115" s="71" t="s">
        <v>960</v>
      </c>
      <c r="C115" s="84"/>
      <c r="D115" s="110">
        <f t="shared" si="5"/>
        <v>0</v>
      </c>
      <c r="E115" s="78">
        <f t="shared" si="6"/>
        <v>0</v>
      </c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100"/>
      <c r="Q115" s="99"/>
    </row>
    <row r="116" spans="1:17" ht="12.75" customHeight="1" x14ac:dyDescent="0.25">
      <c r="A116" s="70" t="s">
        <v>904</v>
      </c>
      <c r="B116" s="71" t="s">
        <v>905</v>
      </c>
      <c r="C116" s="84">
        <v>4085.14</v>
      </c>
      <c r="D116" s="110">
        <f t="shared" si="5"/>
        <v>4085.14</v>
      </c>
      <c r="E116" s="78">
        <f t="shared" si="6"/>
        <v>0</v>
      </c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100"/>
      <c r="Q116" s="99"/>
    </row>
    <row r="117" spans="1:17" ht="12.75" customHeight="1" x14ac:dyDescent="0.25">
      <c r="A117" s="70" t="s">
        <v>906</v>
      </c>
      <c r="B117" s="71" t="s">
        <v>907</v>
      </c>
      <c r="C117" s="84">
        <v>30956.25</v>
      </c>
      <c r="D117" s="110">
        <f t="shared" si="5"/>
        <v>30956.25</v>
      </c>
      <c r="E117" s="78">
        <f t="shared" si="6"/>
        <v>0</v>
      </c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100"/>
      <c r="Q117" s="99"/>
    </row>
    <row r="118" spans="1:17" ht="12.75" customHeight="1" x14ac:dyDescent="0.25">
      <c r="A118" s="70" t="s">
        <v>908</v>
      </c>
      <c r="B118" s="71" t="s">
        <v>909</v>
      </c>
      <c r="C118" s="84">
        <v>508.06</v>
      </c>
      <c r="D118" s="110">
        <f t="shared" si="5"/>
        <v>508.06</v>
      </c>
      <c r="E118" s="78">
        <f t="shared" si="6"/>
        <v>0</v>
      </c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100"/>
      <c r="Q118" s="99"/>
    </row>
    <row r="119" spans="1:17" ht="12.75" customHeight="1" x14ac:dyDescent="0.25">
      <c r="A119" s="70" t="s">
        <v>910</v>
      </c>
      <c r="B119" s="71" t="s">
        <v>911</v>
      </c>
      <c r="C119" s="84">
        <v>5213.8900000000003</v>
      </c>
      <c r="D119" s="110">
        <f t="shared" si="5"/>
        <v>5213.8900000000003</v>
      </c>
      <c r="E119" s="78">
        <f t="shared" si="6"/>
        <v>0</v>
      </c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100"/>
      <c r="Q119" s="99"/>
    </row>
    <row r="120" spans="1:17" ht="12.75" customHeight="1" x14ac:dyDescent="0.25">
      <c r="A120" s="70" t="s">
        <v>912</v>
      </c>
      <c r="B120" s="71" t="s">
        <v>821</v>
      </c>
      <c r="C120" s="84"/>
      <c r="D120" s="110">
        <f t="shared" si="5"/>
        <v>0</v>
      </c>
      <c r="E120" s="78">
        <f t="shared" si="6"/>
        <v>0</v>
      </c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100"/>
      <c r="Q120" s="99"/>
    </row>
    <row r="121" spans="1:17" ht="12.75" customHeight="1" thickBot="1" x14ac:dyDescent="0.3">
      <c r="A121" s="72" t="s">
        <v>919</v>
      </c>
      <c r="B121" s="73" t="s">
        <v>920</v>
      </c>
      <c r="C121" s="112"/>
      <c r="D121" s="112">
        <f t="shared" si="5"/>
        <v>0</v>
      </c>
      <c r="E121" s="78">
        <f t="shared" si="6"/>
        <v>0</v>
      </c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03"/>
    </row>
    <row r="122" spans="1:17" ht="11.15" customHeight="1" x14ac:dyDescent="0.25">
      <c r="C122" s="84"/>
      <c r="D122" s="84"/>
      <c r="E122" s="76"/>
      <c r="F122" s="106"/>
      <c r="M122" s="87"/>
      <c r="N122" s="87"/>
    </row>
    <row r="123" spans="1:17" ht="11.15" customHeight="1" x14ac:dyDescent="0.25">
      <c r="C123" s="84"/>
      <c r="D123" s="84">
        <f>SUM(D38:D121)</f>
        <v>-41825.850000000035</v>
      </c>
      <c r="E123" s="77"/>
      <c r="F123" s="87">
        <f>SUM(F4:F121)</f>
        <v>-5732.6200000001809</v>
      </c>
      <c r="G123" s="87">
        <f>SUM(G4:G121)</f>
        <v>0</v>
      </c>
      <c r="H123" s="87">
        <f t="shared" ref="H123:Q123" si="7">SUM(H4:H121)</f>
        <v>0</v>
      </c>
      <c r="I123" s="87">
        <f t="shared" si="7"/>
        <v>0</v>
      </c>
      <c r="J123" s="87">
        <f t="shared" si="7"/>
        <v>0</v>
      </c>
      <c r="K123" s="87">
        <f t="shared" si="7"/>
        <v>0</v>
      </c>
      <c r="L123" s="87">
        <f t="shared" si="7"/>
        <v>0</v>
      </c>
      <c r="M123" s="87">
        <f t="shared" si="7"/>
        <v>0</v>
      </c>
      <c r="N123" s="87">
        <f t="shared" si="7"/>
        <v>0</v>
      </c>
      <c r="O123" s="87">
        <f t="shared" si="7"/>
        <v>0</v>
      </c>
      <c r="P123" s="87">
        <f t="shared" si="7"/>
        <v>0</v>
      </c>
      <c r="Q123" s="87">
        <f t="shared" si="7"/>
        <v>0</v>
      </c>
    </row>
    <row r="124" spans="1:17" ht="11.15" customHeight="1" x14ac:dyDescent="0.25">
      <c r="C124" s="84"/>
      <c r="D124" s="84"/>
      <c r="E124" s="77"/>
      <c r="M124" s="87"/>
      <c r="N124" s="87"/>
    </row>
    <row r="125" spans="1:17" ht="11.15" customHeight="1" x14ac:dyDescent="0.25">
      <c r="C125" s="84"/>
      <c r="D125" s="84">
        <f>ROUND(SUM(D4:D121),2)</f>
        <v>19230.73</v>
      </c>
      <c r="E125" s="77"/>
      <c r="M125" s="87"/>
      <c r="N125" s="87"/>
    </row>
    <row r="126" spans="1:17" ht="11.15" customHeight="1" x14ac:dyDescent="0.25">
      <c r="C126" s="84"/>
      <c r="D126" s="84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-Feb</vt:lpstr>
      <vt:lpstr>TB</vt:lpstr>
      <vt:lpstr>Investment</vt:lpstr>
      <vt:lpstr>Comments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-Feb'!Print_Area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2019-05-08T19:40:39Z</cp:lastPrinted>
  <dcterms:created xsi:type="dcterms:W3CDTF">2009-02-26T10:12:44Z</dcterms:created>
  <dcterms:modified xsi:type="dcterms:W3CDTF">2019-05-13T09:12:10Z</dcterms:modified>
</cp:coreProperties>
</file>